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tayyabshabbir/Downloads/BPF_SITE/public/kit/"/>
    </mc:Choice>
  </mc:AlternateContent>
  <xr:revisionPtr revIDLastSave="0" documentId="11_A81EAAAB73FB22186D30621E7E3C352054954E1C" xr6:coauthVersionLast="47" xr6:coauthVersionMax="47" xr10:uidLastSave="{00000000-0000-0000-0000-000000000000}"/>
  <bookViews>
    <workbookView xWindow="0" yWindow="660" windowWidth="30240" windowHeight="18980" xr2:uid="{00000000-000D-0000-FFFF-FFFF00000000}"/>
  </bookViews>
  <sheets>
    <sheet name="Inputs" sheetId="1" r:id="rId1"/>
    <sheet name="Sales Forecast" sheetId="2" r:id="rId2"/>
    <sheet name="Loan Amortization" sheetId="3" r:id="rId3"/>
    <sheet name="Income Statement" sheetId="4" r:id="rId4"/>
    <sheet name="Cash Flow" sheetId="5" r:id="rId5"/>
    <sheet name="Balance Sheet" sheetId="6" r:id="rId6"/>
    <sheet name="Ratios" sheetId="7" r:id="rId7"/>
    <sheet name="Breakeven"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6" l="1"/>
  <c r="E15" i="6"/>
  <c r="D15" i="6"/>
  <c r="C15" i="6"/>
  <c r="B15" i="6"/>
  <c r="B15" i="5"/>
  <c r="B14" i="5"/>
  <c r="F12" i="5"/>
  <c r="E12" i="5"/>
  <c r="D12" i="5"/>
  <c r="C12" i="5"/>
  <c r="C16" i="4"/>
  <c r="D16" i="4" s="1"/>
  <c r="E16" i="4" s="1"/>
  <c r="F16" i="4" s="1"/>
  <c r="B16" i="4"/>
  <c r="D15" i="4"/>
  <c r="E15" i="4" s="1"/>
  <c r="F15" i="4" s="1"/>
  <c r="B15" i="4"/>
  <c r="C15" i="4" s="1"/>
  <c r="B14" i="4"/>
  <c r="C14" i="4" s="1"/>
  <c r="D14" i="4" s="1"/>
  <c r="E14" i="4" s="1"/>
  <c r="F14" i="4" s="1"/>
  <c r="E13" i="4"/>
  <c r="F13" i="4" s="1"/>
  <c r="C13" i="4"/>
  <c r="D13" i="4" s="1"/>
  <c r="B13" i="4"/>
  <c r="B12" i="4"/>
  <c r="C12" i="4" s="1"/>
  <c r="D12" i="4" s="1"/>
  <c r="E12" i="4" s="1"/>
  <c r="F12" i="4" s="1"/>
  <c r="C11" i="4"/>
  <c r="D11" i="4" s="1"/>
  <c r="E11" i="4" s="1"/>
  <c r="F11" i="4" s="1"/>
  <c r="B11" i="4"/>
  <c r="C10" i="4"/>
  <c r="D10" i="4" s="1"/>
  <c r="E10" i="4" s="1"/>
  <c r="F10" i="4" s="1"/>
  <c r="B10" i="4"/>
  <c r="A14" i="3"/>
  <c r="B12" i="3"/>
  <c r="A12" i="3"/>
  <c r="A13" i="3" s="1"/>
  <c r="B13" i="3" s="1"/>
  <c r="B11" i="3"/>
  <c r="A11" i="3"/>
  <c r="B10" i="3"/>
  <c r="A10" i="3"/>
  <c r="C9" i="3"/>
  <c r="B9" i="3"/>
  <c r="B5" i="3"/>
  <c r="B4" i="3"/>
  <c r="B3" i="3"/>
  <c r="C10" i="2"/>
  <c r="D10" i="2" s="1"/>
  <c r="B10" i="2"/>
  <c r="B9" i="2"/>
  <c r="B8" i="2"/>
  <c r="C8" i="2" s="1"/>
  <c r="C9" i="2" s="1"/>
  <c r="B7" i="2"/>
  <c r="B6" i="2"/>
  <c r="C48" i="1"/>
  <c r="B9" i="4" s="1"/>
  <c r="C40" i="1"/>
  <c r="C22" i="1"/>
  <c r="D15" i="1"/>
  <c r="B17" i="4" s="1"/>
  <c r="C15" i="1"/>
  <c r="E9" i="3" l="1"/>
  <c r="C11" i="2"/>
  <c r="B11" i="2"/>
  <c r="D11" i="2"/>
  <c r="E10" i="2"/>
  <c r="D8" i="2"/>
  <c r="B6" i="3"/>
  <c r="C9" i="4"/>
  <c r="B18" i="4"/>
  <c r="B10" i="8" s="1"/>
  <c r="C6" i="2"/>
  <c r="B11" i="5"/>
  <c r="B12" i="5" s="1"/>
  <c r="D23" i="6"/>
  <c r="C23" i="6"/>
  <c r="B23" i="6"/>
  <c r="F23" i="6"/>
  <c r="E23" i="6"/>
  <c r="A15" i="3"/>
  <c r="B14" i="3"/>
  <c r="E15" i="1"/>
  <c r="C23" i="1" s="1"/>
  <c r="F10" i="2" l="1"/>
  <c r="E11" i="2"/>
  <c r="D9" i="4"/>
  <c r="C18" i="4"/>
  <c r="D6" i="2"/>
  <c r="C7" i="2"/>
  <c r="D9" i="2"/>
  <c r="E8" i="2"/>
  <c r="A16" i="3"/>
  <c r="B15" i="3"/>
  <c r="B13" i="2"/>
  <c r="B25" i="6"/>
  <c r="F9" i="3"/>
  <c r="B12" i="2"/>
  <c r="E9" i="2" l="1"/>
  <c r="F8" i="2"/>
  <c r="G9" i="3"/>
  <c r="C10" i="3" s="1"/>
  <c r="G10" i="2"/>
  <c r="F11" i="2"/>
  <c r="D18" i="4"/>
  <c r="E9" i="4"/>
  <c r="C12" i="2"/>
  <c r="C14" i="2" s="1"/>
  <c r="C13" i="2"/>
  <c r="B14" i="2"/>
  <c r="D9" i="3"/>
  <c r="A17" i="3"/>
  <c r="B16" i="3"/>
  <c r="B26" i="6"/>
  <c r="B20" i="4"/>
  <c r="E6" i="2"/>
  <c r="D7" i="2"/>
  <c r="F6" i="2" l="1"/>
  <c r="E7" i="2"/>
  <c r="B11" i="8"/>
  <c r="B6" i="5"/>
  <c r="E18" i="4"/>
  <c r="F9" i="4"/>
  <c r="F18" i="4" s="1"/>
  <c r="B17" i="3"/>
  <c r="A18" i="3"/>
  <c r="C24" i="6"/>
  <c r="B27" i="6"/>
  <c r="B8" i="6" s="1"/>
  <c r="G11" i="2"/>
  <c r="H10" i="2"/>
  <c r="E10" i="3"/>
  <c r="G8" i="2"/>
  <c r="F9" i="2"/>
  <c r="D12" i="2"/>
  <c r="D13" i="2"/>
  <c r="F10" i="3" l="1"/>
  <c r="D10" i="3" s="1"/>
  <c r="A19" i="3"/>
  <c r="B18" i="3"/>
  <c r="H11" i="2"/>
  <c r="I10" i="2"/>
  <c r="E13" i="2"/>
  <c r="E12" i="2"/>
  <c r="E14" i="2" s="1"/>
  <c r="H8" i="2"/>
  <c r="G9" i="2"/>
  <c r="C25" i="6"/>
  <c r="C20" i="4" s="1"/>
  <c r="C6" i="5" s="1"/>
  <c r="G6" i="2"/>
  <c r="F7" i="2"/>
  <c r="D14" i="2"/>
  <c r="I11" i="2" l="1"/>
  <c r="J10" i="2"/>
  <c r="F13" i="2"/>
  <c r="F12" i="2"/>
  <c r="F14" i="2" s="1"/>
  <c r="C26" i="6"/>
  <c r="A20" i="3"/>
  <c r="B19" i="3"/>
  <c r="G10" i="3"/>
  <c r="C11" i="3" s="1"/>
  <c r="I8" i="2"/>
  <c r="H9" i="2"/>
  <c r="G7" i="2"/>
  <c r="H6" i="2"/>
  <c r="D24" i="6" l="1"/>
  <c r="C27" i="6"/>
  <c r="C8" i="6" s="1"/>
  <c r="H7" i="2"/>
  <c r="I6" i="2"/>
  <c r="G13" i="2"/>
  <c r="G12" i="2"/>
  <c r="J8" i="2"/>
  <c r="I9" i="2"/>
  <c r="E11" i="3"/>
  <c r="K10" i="2"/>
  <c r="J11" i="2"/>
  <c r="A21" i="3"/>
  <c r="B20" i="3"/>
  <c r="F11" i="3" l="1"/>
  <c r="K8" i="2"/>
  <c r="J9" i="2"/>
  <c r="I7" i="2"/>
  <c r="J6" i="2"/>
  <c r="H13" i="2"/>
  <c r="H12" i="2"/>
  <c r="H14" i="2" s="1"/>
  <c r="L10" i="2"/>
  <c r="K11" i="2"/>
  <c r="B21" i="3"/>
  <c r="A22" i="3"/>
  <c r="G14" i="2"/>
  <c r="D25" i="6"/>
  <c r="D20" i="4" s="1"/>
  <c r="D6" i="5" s="1"/>
  <c r="M10" i="2" l="1"/>
  <c r="L11" i="2"/>
  <c r="D26" i="6"/>
  <c r="J7" i="2"/>
  <c r="K6" i="2"/>
  <c r="B22" i="3"/>
  <c r="A23" i="3"/>
  <c r="I13" i="2"/>
  <c r="I12" i="2"/>
  <c r="I14" i="2" s="1"/>
  <c r="K9" i="2"/>
  <c r="L8" i="2"/>
  <c r="G11" i="3"/>
  <c r="C12" i="3" s="1"/>
  <c r="D11" i="3"/>
  <c r="L9" i="2" l="1"/>
  <c r="M8" i="2"/>
  <c r="A24" i="3"/>
  <c r="B23" i="3"/>
  <c r="K7" i="2"/>
  <c r="L6" i="2"/>
  <c r="J13" i="2"/>
  <c r="J12" i="2"/>
  <c r="J14" i="2" s="1"/>
  <c r="E24" i="6"/>
  <c r="D27" i="6"/>
  <c r="D8" i="6" s="1"/>
  <c r="E12" i="3"/>
  <c r="M11" i="2"/>
  <c r="N11" i="2" s="1"/>
  <c r="B20" i="2" s="1"/>
  <c r="C20" i="2" s="1"/>
  <c r="D20" i="2" s="1"/>
  <c r="E20" i="2" s="1"/>
  <c r="F20" i="2" s="1"/>
  <c r="N10" i="2"/>
  <c r="F12" i="3" l="1"/>
  <c r="E25" i="6"/>
  <c r="E20" i="4" s="1"/>
  <c r="E6" i="5" s="1"/>
  <c r="K12" i="2"/>
  <c r="K13" i="2"/>
  <c r="M6" i="2"/>
  <c r="L7" i="2"/>
  <c r="B24" i="3"/>
  <c r="A25" i="3"/>
  <c r="M9" i="2"/>
  <c r="N9" i="2" s="1"/>
  <c r="B19" i="2" s="1"/>
  <c r="C19" i="2" s="1"/>
  <c r="D19" i="2" s="1"/>
  <c r="E19" i="2" s="1"/>
  <c r="F19" i="2" s="1"/>
  <c r="N8" i="2"/>
  <c r="M7" i="2" l="1"/>
  <c r="N6" i="2"/>
  <c r="L12" i="2"/>
  <c r="L13" i="2"/>
  <c r="K14" i="2"/>
  <c r="G12" i="3"/>
  <c r="C13" i="3" s="1"/>
  <c r="A26" i="3"/>
  <c r="B25" i="3"/>
  <c r="E26" i="6"/>
  <c r="D12" i="3"/>
  <c r="F24" i="6" l="1"/>
  <c r="E27" i="6"/>
  <c r="E8" i="6" s="1"/>
  <c r="B26" i="3"/>
  <c r="A27" i="3"/>
  <c r="E13" i="3"/>
  <c r="L14" i="2"/>
  <c r="M13" i="2"/>
  <c r="N13" i="2" s="1"/>
  <c r="M12" i="2"/>
  <c r="N7" i="2"/>
  <c r="B18" i="2" s="1"/>
  <c r="B22" i="2" l="1"/>
  <c r="B6" i="4" s="1"/>
  <c r="B21" i="2"/>
  <c r="C18" i="2"/>
  <c r="M14" i="2"/>
  <c r="N14" i="2" s="1"/>
  <c r="N12" i="2"/>
  <c r="F13" i="3"/>
  <c r="D13" i="3" s="1"/>
  <c r="A28" i="3"/>
  <c r="B27" i="3"/>
  <c r="F25" i="6"/>
  <c r="F20" i="4" s="1"/>
  <c r="F6" i="5" s="1"/>
  <c r="F26" i="6" l="1"/>
  <c r="F27" i="6" s="1"/>
  <c r="F8" i="6" s="1"/>
  <c r="A29" i="3"/>
  <c r="B28" i="3"/>
  <c r="B5" i="4"/>
  <c r="B23" i="2"/>
  <c r="G13" i="3"/>
  <c r="C14" i="3" s="1"/>
  <c r="C22" i="2"/>
  <c r="C6" i="4" s="1"/>
  <c r="C11" i="6" s="1"/>
  <c r="C21" i="2"/>
  <c r="D18" i="2"/>
  <c r="B6" i="8"/>
  <c r="B11" i="6"/>
  <c r="E18" i="2" l="1"/>
  <c r="D22" i="2"/>
  <c r="D6" i="4" s="1"/>
  <c r="D11" i="6" s="1"/>
  <c r="D21" i="2"/>
  <c r="C5" i="4"/>
  <c r="C23" i="2"/>
  <c r="B6" i="6"/>
  <c r="B7" i="5" s="1"/>
  <c r="B5" i="8"/>
  <c r="B7" i="4"/>
  <c r="C8" i="5"/>
  <c r="B29" i="3"/>
  <c r="A30" i="3"/>
  <c r="B8" i="5"/>
  <c r="E14" i="3"/>
  <c r="B7" i="8" l="1"/>
  <c r="B8" i="8" s="1"/>
  <c r="B30" i="3"/>
  <c r="A31" i="3"/>
  <c r="B19" i="4"/>
  <c r="B5" i="7"/>
  <c r="D8" i="5"/>
  <c r="C7" i="4"/>
  <c r="C6" i="6"/>
  <c r="C7" i="5" s="1"/>
  <c r="D5" i="4"/>
  <c r="D23" i="2"/>
  <c r="F14" i="3"/>
  <c r="G14" i="3" s="1"/>
  <c r="C15" i="3" s="1"/>
  <c r="F18" i="2"/>
  <c r="E21" i="2"/>
  <c r="E22" i="2"/>
  <c r="E6" i="4" s="1"/>
  <c r="E11" i="6" s="1"/>
  <c r="B7" i="7" l="1"/>
  <c r="B9" i="7"/>
  <c r="B21" i="4"/>
  <c r="D14" i="3"/>
  <c r="D6" i="6"/>
  <c r="D7" i="5" s="1"/>
  <c r="D7" i="4"/>
  <c r="C5" i="7"/>
  <c r="C19" i="4"/>
  <c r="E15" i="3"/>
  <c r="A32" i="3"/>
  <c r="B31" i="3"/>
  <c r="E8" i="5"/>
  <c r="E5" i="4"/>
  <c r="E23" i="2"/>
  <c r="F22" i="2"/>
  <c r="F6" i="4" s="1"/>
  <c r="F11" i="6" s="1"/>
  <c r="F21" i="2"/>
  <c r="D5" i="7" l="1"/>
  <c r="D19" i="4"/>
  <c r="E6" i="6"/>
  <c r="E7" i="5" s="1"/>
  <c r="E7" i="4"/>
  <c r="B32" i="3"/>
  <c r="A33" i="3"/>
  <c r="F15" i="3"/>
  <c r="G15" i="3" s="1"/>
  <c r="C16" i="3" s="1"/>
  <c r="C21" i="4"/>
  <c r="C9" i="7"/>
  <c r="C7" i="7"/>
  <c r="F5" i="4"/>
  <c r="F23" i="2"/>
  <c r="F8" i="5"/>
  <c r="F7" i="4" l="1"/>
  <c r="F6" i="6"/>
  <c r="F7" i="5" s="1"/>
  <c r="E16" i="3"/>
  <c r="D15" i="3"/>
  <c r="A34" i="3"/>
  <c r="B33" i="3"/>
  <c r="D7" i="7"/>
  <c r="D9" i="7"/>
  <c r="D21" i="4"/>
  <c r="E5" i="7"/>
  <c r="E19" i="4"/>
  <c r="E9" i="7" l="1"/>
  <c r="E7" i="7"/>
  <c r="E21" i="4"/>
  <c r="A35" i="3"/>
  <c r="B34" i="3"/>
  <c r="D16" i="3"/>
  <c r="F16" i="3"/>
  <c r="G16" i="3" s="1"/>
  <c r="C17" i="3" s="1"/>
  <c r="F19" i="4"/>
  <c r="F5" i="7"/>
  <c r="E17" i="3" l="1"/>
  <c r="A36" i="3"/>
  <c r="B35" i="3"/>
  <c r="F7" i="7"/>
  <c r="F9" i="7"/>
  <c r="F21" i="4"/>
  <c r="B36" i="3" l="1"/>
  <c r="A37" i="3"/>
  <c r="F17" i="3"/>
  <c r="G17" i="3" s="1"/>
  <c r="C18" i="3" s="1"/>
  <c r="A38" i="3" l="1"/>
  <c r="B37" i="3"/>
  <c r="E18" i="3"/>
  <c r="D17" i="3"/>
  <c r="F18" i="3" l="1"/>
  <c r="G18" i="3" s="1"/>
  <c r="C19" i="3" s="1"/>
  <c r="B38" i="3"/>
  <c r="A39" i="3"/>
  <c r="A40" i="3" l="1"/>
  <c r="B39" i="3"/>
  <c r="E19" i="3"/>
  <c r="D18" i="3"/>
  <c r="F19" i="3" l="1"/>
  <c r="G19" i="3" s="1"/>
  <c r="C20" i="3" s="1"/>
  <c r="A41" i="3"/>
  <c r="B40" i="3"/>
  <c r="B41" i="3" l="1"/>
  <c r="A42" i="3"/>
  <c r="E20" i="3"/>
  <c r="D19" i="3"/>
  <c r="F20" i="3" l="1"/>
  <c r="G20" i="3" s="1"/>
  <c r="C21" i="3" s="1"/>
  <c r="B42" i="3"/>
  <c r="A43" i="3"/>
  <c r="B43" i="3" l="1"/>
  <c r="A44" i="3"/>
  <c r="E21" i="3"/>
  <c r="D20" i="3"/>
  <c r="A45" i="3" l="1"/>
  <c r="B44" i="3"/>
  <c r="F21" i="3"/>
  <c r="G21" i="3" s="1"/>
  <c r="C22" i="3" s="1"/>
  <c r="E22" i="3" l="1"/>
  <c r="D21" i="3"/>
  <c r="B45" i="3"/>
  <c r="A46" i="3"/>
  <c r="A47" i="3" l="1"/>
  <c r="B46" i="3"/>
  <c r="F22" i="3"/>
  <c r="G22" i="3" s="1"/>
  <c r="C23" i="3" s="1"/>
  <c r="E23" i="3" l="1"/>
  <c r="D22" i="3"/>
  <c r="A48" i="3"/>
  <c r="B47" i="3"/>
  <c r="A49" i="3" l="1"/>
  <c r="B48" i="3"/>
  <c r="F23" i="3"/>
  <c r="G23" i="3" s="1"/>
  <c r="C24" i="3" s="1"/>
  <c r="E24" i="3" l="1"/>
  <c r="D23" i="3"/>
  <c r="A50" i="3"/>
  <c r="B49" i="3"/>
  <c r="A51" i="3" l="1"/>
  <c r="B50" i="3"/>
  <c r="F24" i="3"/>
  <c r="G24" i="3" s="1"/>
  <c r="C25" i="3" s="1"/>
  <c r="E25" i="3" l="1"/>
  <c r="D24" i="3"/>
  <c r="B51" i="3"/>
  <c r="A52" i="3"/>
  <c r="A53" i="3" l="1"/>
  <c r="B52" i="3"/>
  <c r="F25" i="3"/>
  <c r="G25" i="3" s="1"/>
  <c r="C26" i="3" s="1"/>
  <c r="E26" i="3" l="1"/>
  <c r="D25" i="3"/>
  <c r="B53" i="3"/>
  <c r="A54" i="3"/>
  <c r="B54" i="3" l="1"/>
  <c r="A55" i="3"/>
  <c r="F26" i="3"/>
  <c r="G26" i="3" s="1"/>
  <c r="C27" i="3" s="1"/>
  <c r="E27" i="3" l="1"/>
  <c r="D26" i="3"/>
  <c r="B55" i="3"/>
  <c r="A56" i="3"/>
  <c r="B56" i="3" l="1"/>
  <c r="A57" i="3"/>
  <c r="F27" i="3"/>
  <c r="G27" i="3" s="1"/>
  <c r="C28" i="3" s="1"/>
  <c r="E28" i="3" l="1"/>
  <c r="D27" i="3"/>
  <c r="A58" i="3"/>
  <c r="B57" i="3"/>
  <c r="B58" i="3" l="1"/>
  <c r="A59" i="3"/>
  <c r="F28" i="3"/>
  <c r="G28" i="3" s="1"/>
  <c r="C29" i="3" s="1"/>
  <c r="E29" i="3" l="1"/>
  <c r="D28" i="3"/>
  <c r="A60" i="3"/>
  <c r="B59" i="3"/>
  <c r="A61" i="3" l="1"/>
  <c r="B60" i="3"/>
  <c r="F29" i="3"/>
  <c r="G29" i="3" s="1"/>
  <c r="C30" i="3" s="1"/>
  <c r="E30" i="3" l="1"/>
  <c r="D29" i="3"/>
  <c r="B61" i="3"/>
  <c r="A62" i="3"/>
  <c r="A63" i="3" l="1"/>
  <c r="B62" i="3"/>
  <c r="F30" i="3"/>
  <c r="G30" i="3" s="1"/>
  <c r="C31" i="3" s="1"/>
  <c r="D30" i="3" l="1"/>
  <c r="E31" i="3"/>
  <c r="A64" i="3"/>
  <c r="B63" i="3"/>
  <c r="B64" i="3" l="1"/>
  <c r="A65" i="3"/>
  <c r="F31" i="3"/>
  <c r="G31" i="3" s="1"/>
  <c r="C32" i="3" s="1"/>
  <c r="E32" i="3" l="1"/>
  <c r="D31" i="3"/>
  <c r="A66" i="3"/>
  <c r="B65" i="3"/>
  <c r="B66" i="3" l="1"/>
  <c r="A67" i="3"/>
  <c r="F32" i="3"/>
  <c r="G32" i="3" s="1"/>
  <c r="C33" i="3" s="1"/>
  <c r="E33" i="3" l="1"/>
  <c r="D32" i="3"/>
  <c r="A68" i="3"/>
  <c r="B67" i="3"/>
  <c r="B68" i="3" l="1"/>
  <c r="A69" i="3"/>
  <c r="F33" i="3"/>
  <c r="G33" i="3" s="1"/>
  <c r="C34" i="3" s="1"/>
  <c r="E34" i="3" l="1"/>
  <c r="D33" i="3"/>
  <c r="B69" i="3"/>
  <c r="A70" i="3"/>
  <c r="B70" i="3" l="1"/>
  <c r="A71" i="3"/>
  <c r="F34" i="3"/>
  <c r="G34" i="3" s="1"/>
  <c r="C35" i="3" s="1"/>
  <c r="E35" i="3" l="1"/>
  <c r="D34" i="3"/>
  <c r="A72" i="3"/>
  <c r="B71" i="3"/>
  <c r="B72" i="3" l="1"/>
  <c r="A73" i="3"/>
  <c r="F35" i="3"/>
  <c r="G35" i="3" s="1"/>
  <c r="C36" i="3" s="1"/>
  <c r="E36" i="3" l="1"/>
  <c r="D35" i="3"/>
  <c r="A74" i="3"/>
  <c r="B73" i="3"/>
  <c r="A75" i="3" l="1"/>
  <c r="B74" i="3"/>
  <c r="F36" i="3"/>
  <c r="G36" i="3" s="1"/>
  <c r="C37" i="3" s="1"/>
  <c r="E37" i="3" l="1"/>
  <c r="D36" i="3"/>
  <c r="A76" i="3"/>
  <c r="B75" i="3"/>
  <c r="A77" i="3" l="1"/>
  <c r="B76" i="3"/>
  <c r="F37" i="3"/>
  <c r="G37" i="3" s="1"/>
  <c r="C38" i="3" s="1"/>
  <c r="E38" i="3" l="1"/>
  <c r="D37" i="3"/>
  <c r="A78" i="3"/>
  <c r="B77" i="3"/>
  <c r="A79" i="3" l="1"/>
  <c r="B78" i="3"/>
  <c r="F38" i="3"/>
  <c r="G38" i="3" s="1"/>
  <c r="C39" i="3" s="1"/>
  <c r="E39" i="3" l="1"/>
  <c r="D38" i="3"/>
  <c r="B79" i="3"/>
  <c r="A80" i="3"/>
  <c r="A81" i="3" l="1"/>
  <c r="B80" i="3"/>
  <c r="F39" i="3"/>
  <c r="G39" i="3" s="1"/>
  <c r="C40" i="3" s="1"/>
  <c r="E40" i="3" l="1"/>
  <c r="D39" i="3"/>
  <c r="B81" i="3"/>
  <c r="A82" i="3"/>
  <c r="A83" i="3" l="1"/>
  <c r="B82" i="3"/>
  <c r="F40" i="3"/>
  <c r="G40" i="3" s="1"/>
  <c r="C41" i="3" s="1"/>
  <c r="E41" i="3" l="1"/>
  <c r="D40" i="3"/>
  <c r="B83" i="3"/>
  <c r="A84" i="3"/>
  <c r="A85" i="3" l="1"/>
  <c r="B84" i="3"/>
  <c r="F41" i="3"/>
  <c r="G41" i="3" s="1"/>
  <c r="C42" i="3" s="1"/>
  <c r="D41" i="3" l="1"/>
  <c r="E42" i="3"/>
  <c r="B85" i="3"/>
  <c r="A86" i="3"/>
  <c r="B86" i="3" l="1"/>
  <c r="A87" i="3"/>
  <c r="F42" i="3"/>
  <c r="G42" i="3" s="1"/>
  <c r="C43" i="3" s="1"/>
  <c r="E43" i="3" l="1"/>
  <c r="D42" i="3"/>
  <c r="A88" i="3"/>
  <c r="B87" i="3"/>
  <c r="A89" i="3" l="1"/>
  <c r="B88" i="3"/>
  <c r="F43" i="3"/>
  <c r="G43" i="3" s="1"/>
  <c r="C44" i="3" s="1"/>
  <c r="E44" i="3" l="1"/>
  <c r="D43" i="3"/>
  <c r="B89" i="3"/>
  <c r="A90" i="3"/>
  <c r="A91" i="3" l="1"/>
  <c r="B90" i="3"/>
  <c r="F44" i="3"/>
  <c r="G44" i="3" s="1"/>
  <c r="C45" i="3" s="1"/>
  <c r="E45" i="3" l="1"/>
  <c r="D44" i="3"/>
  <c r="A92" i="3"/>
  <c r="B91" i="3"/>
  <c r="B92" i="3" l="1"/>
  <c r="A93" i="3"/>
  <c r="F45" i="3"/>
  <c r="G45" i="3" s="1"/>
  <c r="C46" i="3" s="1"/>
  <c r="D45" i="3" l="1"/>
  <c r="E46" i="3"/>
  <c r="A94" i="3"/>
  <c r="F93" i="3"/>
  <c r="B93" i="3"/>
  <c r="F46" i="3" l="1"/>
  <c r="G46" i="3" s="1"/>
  <c r="C47" i="3" s="1"/>
  <c r="B94" i="3"/>
  <c r="A95" i="3"/>
  <c r="F94" i="3"/>
  <c r="A96" i="3" l="1"/>
  <c r="B95" i="3"/>
  <c r="F95" i="3"/>
  <c r="E47" i="3"/>
  <c r="D46" i="3"/>
  <c r="F47" i="3" l="1"/>
  <c r="G47" i="3" s="1"/>
  <c r="C48" i="3" s="1"/>
  <c r="B96" i="3"/>
  <c r="A97" i="3"/>
  <c r="F96" i="3"/>
  <c r="A98" i="3" l="1"/>
  <c r="F97" i="3"/>
  <c r="B97" i="3"/>
  <c r="E48" i="3"/>
  <c r="D47" i="3"/>
  <c r="F48" i="3" l="1"/>
  <c r="G48" i="3" s="1"/>
  <c r="C49" i="3" s="1"/>
  <c r="B98" i="3"/>
  <c r="A99" i="3"/>
  <c r="F98" i="3"/>
  <c r="F99" i="3" l="1"/>
  <c r="B99" i="3"/>
  <c r="A100" i="3"/>
  <c r="E49" i="3"/>
  <c r="D48" i="3"/>
  <c r="B100" i="3" l="1"/>
  <c r="A101" i="3"/>
  <c r="F100" i="3"/>
  <c r="F49" i="3"/>
  <c r="G49" i="3" s="1"/>
  <c r="C50" i="3" s="1"/>
  <c r="E50" i="3" l="1"/>
  <c r="D49" i="3"/>
  <c r="B101" i="3"/>
  <c r="F101" i="3"/>
  <c r="A102" i="3"/>
  <c r="F102" i="3" l="1"/>
  <c r="A103" i="3"/>
  <c r="B102" i="3"/>
  <c r="F50" i="3"/>
  <c r="G50" i="3" s="1"/>
  <c r="C51" i="3" s="1"/>
  <c r="E51" i="3" l="1"/>
  <c r="D50" i="3"/>
  <c r="F103" i="3"/>
  <c r="A104" i="3"/>
  <c r="B103" i="3"/>
  <c r="F104" i="3" l="1"/>
  <c r="B104" i="3"/>
  <c r="A105" i="3"/>
  <c r="F51" i="3"/>
  <c r="G51" i="3" s="1"/>
  <c r="C52" i="3" s="1"/>
  <c r="E52" i="3" l="1"/>
  <c r="D51" i="3"/>
  <c r="F105" i="3"/>
  <c r="A106" i="3"/>
  <c r="B105" i="3"/>
  <c r="A107" i="3" l="1"/>
  <c r="F106" i="3"/>
  <c r="B106" i="3"/>
  <c r="F52" i="3"/>
  <c r="G52" i="3" s="1"/>
  <c r="C53" i="3" s="1"/>
  <c r="D52" i="3" l="1"/>
  <c r="E53" i="3"/>
  <c r="B107" i="3"/>
  <c r="A108" i="3"/>
  <c r="F107" i="3"/>
  <c r="A109" i="3" l="1"/>
  <c r="F108" i="3"/>
  <c r="B108" i="3"/>
  <c r="F53" i="3"/>
  <c r="G53" i="3" s="1"/>
  <c r="C54" i="3" s="1"/>
  <c r="E54" i="3" l="1"/>
  <c r="D53" i="3"/>
  <c r="B109" i="3"/>
  <c r="F109" i="3"/>
  <c r="A110" i="3"/>
  <c r="A111" i="3" l="1"/>
  <c r="F110" i="3"/>
  <c r="B110" i="3"/>
  <c r="F54" i="3"/>
  <c r="G54" i="3" s="1"/>
  <c r="C55" i="3" s="1"/>
  <c r="E55" i="3" l="1"/>
  <c r="D54" i="3"/>
  <c r="B111" i="3"/>
  <c r="F111" i="3"/>
  <c r="A112" i="3"/>
  <c r="A113" i="3" l="1"/>
  <c r="B112" i="3"/>
  <c r="F112" i="3"/>
  <c r="F55" i="3"/>
  <c r="G55" i="3" s="1"/>
  <c r="C56" i="3" s="1"/>
  <c r="E56" i="3" l="1"/>
  <c r="D55" i="3"/>
  <c r="B113" i="3"/>
  <c r="A114" i="3"/>
  <c r="F113" i="3"/>
  <c r="A115" i="3" l="1"/>
  <c r="F114" i="3"/>
  <c r="B114" i="3"/>
  <c r="F56" i="3"/>
  <c r="G56" i="3" s="1"/>
  <c r="C57" i="3" s="1"/>
  <c r="E57" i="3" l="1"/>
  <c r="D56" i="3"/>
  <c r="B115" i="3"/>
  <c r="F115" i="3"/>
  <c r="A116" i="3"/>
  <c r="B116" i="3" l="1"/>
  <c r="F116" i="3"/>
  <c r="A117" i="3"/>
  <c r="F57" i="3"/>
  <c r="G57" i="3" s="1"/>
  <c r="C58" i="3" s="1"/>
  <c r="E58" i="3" l="1"/>
  <c r="D57" i="3"/>
  <c r="F117" i="3"/>
  <c r="B117" i="3"/>
  <c r="A118" i="3"/>
  <c r="A119" i="3" l="1"/>
  <c r="F118" i="3"/>
  <c r="B118" i="3"/>
  <c r="F58" i="3"/>
  <c r="G58" i="3" s="1"/>
  <c r="C59" i="3" s="1"/>
  <c r="D58" i="3" l="1"/>
  <c r="E59" i="3"/>
  <c r="F119" i="3"/>
  <c r="B119" i="3"/>
  <c r="A120" i="3"/>
  <c r="B120" i="3" l="1"/>
  <c r="A121" i="3"/>
  <c r="F120" i="3"/>
  <c r="F59" i="3"/>
  <c r="G59" i="3" s="1"/>
  <c r="C60" i="3" s="1"/>
  <c r="E60" i="3" l="1"/>
  <c r="D59" i="3"/>
  <c r="A122" i="3"/>
  <c r="F121" i="3"/>
  <c r="B121" i="3"/>
  <c r="B122" i="3" l="1"/>
  <c r="A123" i="3"/>
  <c r="F122" i="3"/>
  <c r="F60" i="3"/>
  <c r="G60" i="3" s="1"/>
  <c r="C61" i="3" s="1"/>
  <c r="E61" i="3" l="1"/>
  <c r="D60" i="3"/>
  <c r="A124" i="3"/>
  <c r="F123" i="3"/>
  <c r="B123" i="3"/>
  <c r="B124" i="3" l="1"/>
  <c r="A125" i="3"/>
  <c r="F124" i="3"/>
  <c r="F61" i="3"/>
  <c r="G61" i="3" s="1"/>
  <c r="C62" i="3" s="1"/>
  <c r="E62" i="3" l="1"/>
  <c r="D61" i="3"/>
  <c r="A126" i="3"/>
  <c r="B125" i="3"/>
  <c r="F125" i="3"/>
  <c r="B126" i="3" l="1"/>
  <c r="A127" i="3"/>
  <c r="F126" i="3"/>
  <c r="F62" i="3"/>
  <c r="G62" i="3" s="1"/>
  <c r="C63" i="3" s="1"/>
  <c r="E63" i="3" l="1"/>
  <c r="D62" i="3"/>
  <c r="F127" i="3"/>
  <c r="A128" i="3"/>
  <c r="B127" i="3"/>
  <c r="B128" i="3" l="1"/>
  <c r="F128" i="3"/>
  <c r="A129" i="3"/>
  <c r="F63" i="3"/>
  <c r="G63" i="3" s="1"/>
  <c r="C64" i="3" s="1"/>
  <c r="E64" i="3" l="1"/>
  <c r="D63" i="3"/>
  <c r="A130" i="3"/>
  <c r="B129" i="3"/>
  <c r="F129" i="3"/>
  <c r="F130" i="3" l="1"/>
  <c r="B130" i="3"/>
  <c r="A131" i="3"/>
  <c r="F64" i="3"/>
  <c r="G64" i="3" s="1"/>
  <c r="C65" i="3" s="1"/>
  <c r="E65" i="3" l="1"/>
  <c r="D64" i="3"/>
  <c r="F131" i="3"/>
  <c r="B131" i="3"/>
  <c r="A132" i="3"/>
  <c r="B132" i="3" l="1"/>
  <c r="A133" i="3"/>
  <c r="F132" i="3"/>
  <c r="F65" i="3"/>
  <c r="G65" i="3" s="1"/>
  <c r="C66" i="3" s="1"/>
  <c r="E66" i="3" l="1"/>
  <c r="D65" i="3"/>
  <c r="B133" i="3"/>
  <c r="F133" i="3"/>
  <c r="A134" i="3"/>
  <c r="A135" i="3" l="1"/>
  <c r="F134" i="3"/>
  <c r="B134" i="3"/>
  <c r="F66" i="3"/>
  <c r="G66" i="3" s="1"/>
  <c r="C67" i="3" s="1"/>
  <c r="E67" i="3" l="1"/>
  <c r="D66" i="3"/>
  <c r="B135" i="3"/>
  <c r="A136" i="3"/>
  <c r="F135" i="3"/>
  <c r="A137" i="3" l="1"/>
  <c r="B136" i="3"/>
  <c r="F136" i="3"/>
  <c r="F67" i="3"/>
  <c r="G67" i="3" s="1"/>
  <c r="C68" i="3" s="1"/>
  <c r="E68" i="3" l="1"/>
  <c r="D67" i="3"/>
  <c r="F137" i="3"/>
  <c r="B137" i="3"/>
  <c r="A138" i="3"/>
  <c r="F138" i="3" l="1"/>
  <c r="B138" i="3"/>
  <c r="A139" i="3"/>
  <c r="F68" i="3"/>
  <c r="G68" i="3" s="1"/>
  <c r="C69" i="3" s="1"/>
  <c r="E69" i="3" l="1"/>
  <c r="D68" i="3"/>
  <c r="A140" i="3"/>
  <c r="F139" i="3"/>
  <c r="B139" i="3"/>
  <c r="F140" i="3" l="1"/>
  <c r="A141" i="3"/>
  <c r="B140" i="3"/>
  <c r="F69" i="3"/>
  <c r="G69" i="3" s="1"/>
  <c r="C70" i="3" s="1"/>
  <c r="E70" i="3" l="1"/>
  <c r="D69" i="3"/>
  <c r="A142" i="3"/>
  <c r="F141" i="3"/>
  <c r="B141" i="3"/>
  <c r="B142" i="3" l="1"/>
  <c r="A143" i="3"/>
  <c r="F142" i="3"/>
  <c r="F70" i="3"/>
  <c r="G70" i="3" s="1"/>
  <c r="C71" i="3" s="1"/>
  <c r="D70" i="3" l="1"/>
  <c r="E71" i="3"/>
  <c r="A144" i="3"/>
  <c r="B143" i="3"/>
  <c r="F143" i="3"/>
  <c r="A145" i="3" l="1"/>
  <c r="B144" i="3"/>
  <c r="F144" i="3"/>
  <c r="F71" i="3"/>
  <c r="G71" i="3" s="1"/>
  <c r="C72" i="3" s="1"/>
  <c r="E72" i="3" l="1"/>
  <c r="D71" i="3"/>
  <c r="F145" i="3"/>
  <c r="B145" i="3"/>
  <c r="A146" i="3"/>
  <c r="F146" i="3" l="1"/>
  <c r="B146" i="3"/>
  <c r="A147" i="3"/>
  <c r="F72" i="3"/>
  <c r="G72" i="3" s="1"/>
  <c r="C73" i="3" s="1"/>
  <c r="B147" i="3" l="1"/>
  <c r="F147" i="3"/>
  <c r="A148" i="3"/>
  <c r="E73" i="3"/>
  <c r="D72" i="3"/>
  <c r="F73" i="3" l="1"/>
  <c r="G73" i="3" s="1"/>
  <c r="C74" i="3" s="1"/>
  <c r="A149" i="3"/>
  <c r="F148" i="3"/>
  <c r="B148" i="3"/>
  <c r="B149" i="3" l="1"/>
  <c r="A150" i="3"/>
  <c r="F149" i="3"/>
  <c r="E74" i="3"/>
  <c r="D73" i="3"/>
  <c r="F74" i="3" l="1"/>
  <c r="G74" i="3" s="1"/>
  <c r="C75" i="3" s="1"/>
  <c r="A151" i="3"/>
  <c r="F150" i="3"/>
  <c r="B150" i="3"/>
  <c r="B151" i="3" l="1"/>
  <c r="A152" i="3"/>
  <c r="F151" i="3"/>
  <c r="E75" i="3"/>
  <c r="D74" i="3"/>
  <c r="F75" i="3" l="1"/>
  <c r="G75" i="3" s="1"/>
  <c r="C76" i="3" s="1"/>
  <c r="A153" i="3"/>
  <c r="B152" i="3"/>
  <c r="F152" i="3"/>
  <c r="F153" i="3" l="1"/>
  <c r="A154" i="3"/>
  <c r="B153" i="3"/>
  <c r="E76" i="3"/>
  <c r="D75" i="3"/>
  <c r="F76" i="3" l="1"/>
  <c r="G76" i="3" s="1"/>
  <c r="C77" i="3" s="1"/>
  <c r="F154" i="3"/>
  <c r="B154" i="3"/>
  <c r="A155" i="3"/>
  <c r="F155" i="3" l="1"/>
  <c r="A156" i="3"/>
  <c r="B155" i="3"/>
  <c r="E77" i="3"/>
  <c r="D76" i="3"/>
  <c r="F77" i="3" l="1"/>
  <c r="G77" i="3" s="1"/>
  <c r="C78" i="3" s="1"/>
  <c r="B156" i="3"/>
  <c r="A157" i="3"/>
  <c r="F156" i="3"/>
  <c r="A158" i="3" l="1"/>
  <c r="B157" i="3"/>
  <c r="F157" i="3"/>
  <c r="E78" i="3"/>
  <c r="D77" i="3"/>
  <c r="F78" i="3" l="1"/>
  <c r="G78" i="3" s="1"/>
  <c r="C79" i="3" s="1"/>
  <c r="F158" i="3"/>
  <c r="B158" i="3"/>
  <c r="A159" i="3"/>
  <c r="A160" i="3" l="1"/>
  <c r="F159" i="3"/>
  <c r="B159" i="3"/>
  <c r="E79" i="3"/>
  <c r="D78" i="3"/>
  <c r="F79" i="3" l="1"/>
  <c r="G79" i="3" s="1"/>
  <c r="C80" i="3" s="1"/>
  <c r="B160" i="3"/>
  <c r="A161" i="3"/>
  <c r="F160" i="3"/>
  <c r="B161" i="3" l="1"/>
  <c r="A162" i="3"/>
  <c r="F161" i="3"/>
  <c r="E80" i="3"/>
  <c r="D79" i="3"/>
  <c r="B162" i="3" l="1"/>
  <c r="A163" i="3"/>
  <c r="F162" i="3"/>
  <c r="F80" i="3"/>
  <c r="G80" i="3" s="1"/>
  <c r="C81" i="3" s="1"/>
  <c r="D80" i="3" l="1"/>
  <c r="E81" i="3"/>
  <c r="F163" i="3"/>
  <c r="B163" i="3"/>
  <c r="A164" i="3"/>
  <c r="A165" i="3" l="1"/>
  <c r="B164" i="3"/>
  <c r="F164" i="3"/>
  <c r="F81" i="3"/>
  <c r="G81" i="3" s="1"/>
  <c r="C82" i="3" s="1"/>
  <c r="E82" i="3" l="1"/>
  <c r="D81" i="3"/>
  <c r="A166" i="3"/>
  <c r="F165" i="3"/>
  <c r="B165" i="3"/>
  <c r="B166" i="3" l="1"/>
  <c r="A167" i="3"/>
  <c r="F166" i="3"/>
  <c r="F82" i="3"/>
  <c r="G82" i="3" s="1"/>
  <c r="C83" i="3" s="1"/>
  <c r="E83" i="3" l="1"/>
  <c r="D82" i="3"/>
  <c r="A168" i="3"/>
  <c r="B167" i="3"/>
  <c r="F167" i="3"/>
  <c r="F168" i="3" l="1"/>
  <c r="A169" i="3"/>
  <c r="B168" i="3"/>
  <c r="F83" i="3"/>
  <c r="G83" i="3" s="1"/>
  <c r="C84" i="3" s="1"/>
  <c r="E84" i="3" l="1"/>
  <c r="D83" i="3"/>
  <c r="F169" i="3"/>
  <c r="A170" i="3"/>
  <c r="B169" i="3"/>
  <c r="A171" i="3" l="1"/>
  <c r="F170" i="3"/>
  <c r="B170" i="3"/>
  <c r="F84" i="3"/>
  <c r="G84" i="3" s="1"/>
  <c r="C85" i="3" s="1"/>
  <c r="E85" i="3" l="1"/>
  <c r="D84" i="3"/>
  <c r="B171" i="3"/>
  <c r="F171" i="3"/>
  <c r="A172" i="3"/>
  <c r="F172" i="3" l="1"/>
  <c r="A173" i="3"/>
  <c r="B172" i="3"/>
  <c r="F85" i="3"/>
  <c r="G85" i="3" s="1"/>
  <c r="C86" i="3" s="1"/>
  <c r="E86" i="3" l="1"/>
  <c r="D85" i="3"/>
  <c r="A174" i="3"/>
  <c r="F173" i="3"/>
  <c r="B173" i="3"/>
  <c r="B174" i="3" l="1"/>
  <c r="A175" i="3"/>
  <c r="F174" i="3"/>
  <c r="F86" i="3"/>
  <c r="G86" i="3" s="1"/>
  <c r="C87" i="3" s="1"/>
  <c r="E87" i="3" l="1"/>
  <c r="D86" i="3"/>
  <c r="F175" i="3"/>
  <c r="A176" i="3"/>
  <c r="B175" i="3"/>
  <c r="B176" i="3" l="1"/>
  <c r="F176" i="3"/>
  <c r="A177" i="3"/>
  <c r="F87" i="3"/>
  <c r="G87" i="3" s="1"/>
  <c r="C88" i="3" s="1"/>
  <c r="E88" i="3" l="1"/>
  <c r="D87" i="3"/>
  <c r="A178" i="3"/>
  <c r="F177" i="3"/>
  <c r="B177" i="3"/>
  <c r="A179" i="3" l="1"/>
  <c r="F178" i="3"/>
  <c r="B178" i="3"/>
  <c r="F88" i="3"/>
  <c r="G88" i="3" s="1"/>
  <c r="C89" i="3" s="1"/>
  <c r="D88" i="3" l="1"/>
  <c r="E89" i="3"/>
  <c r="B179" i="3"/>
  <c r="A180" i="3"/>
  <c r="F179" i="3"/>
  <c r="B180" i="3" l="1"/>
  <c r="A181" i="3"/>
  <c r="F180" i="3"/>
  <c r="F89" i="3"/>
  <c r="G89" i="3" s="1"/>
  <c r="C90" i="3" s="1"/>
  <c r="D89" i="3" l="1"/>
  <c r="E90" i="3"/>
  <c r="A182" i="3"/>
  <c r="F181" i="3"/>
  <c r="B181" i="3"/>
  <c r="F182" i="3" l="1"/>
  <c r="A183" i="3"/>
  <c r="B182" i="3"/>
  <c r="F90" i="3"/>
  <c r="G90" i="3" s="1"/>
  <c r="C91" i="3" s="1"/>
  <c r="E91" i="3" l="1"/>
  <c r="D90" i="3"/>
  <c r="B183" i="3"/>
  <c r="A184" i="3"/>
  <c r="F183" i="3"/>
  <c r="F184" i="3" l="1"/>
  <c r="A185" i="3"/>
  <c r="B184" i="3"/>
  <c r="F91" i="3"/>
  <c r="G91" i="3" s="1"/>
  <c r="C92" i="3" s="1"/>
  <c r="E92" i="3" l="1"/>
  <c r="D91" i="3"/>
  <c r="F185" i="3"/>
  <c r="A186" i="3"/>
  <c r="B185" i="3"/>
  <c r="A187" i="3" l="1"/>
  <c r="F186" i="3"/>
  <c r="B186" i="3"/>
  <c r="F92" i="3"/>
  <c r="G92" i="3" s="1"/>
  <c r="C93" i="3" s="1"/>
  <c r="G93" i="3" l="1"/>
  <c r="C94" i="3" s="1"/>
  <c r="E93" i="3"/>
  <c r="D93" i="3" s="1"/>
  <c r="D92" i="3"/>
  <c r="B187" i="3"/>
  <c r="F187" i="3"/>
  <c r="A188" i="3"/>
  <c r="A189" i="3" l="1"/>
  <c r="F188" i="3"/>
  <c r="B188" i="3"/>
  <c r="G94" i="3"/>
  <c r="C95" i="3" s="1"/>
  <c r="E94" i="3"/>
  <c r="D94" i="3" s="1"/>
  <c r="G95" i="3" l="1"/>
  <c r="C96" i="3" s="1"/>
  <c r="E95" i="3"/>
  <c r="D95" i="3" s="1"/>
  <c r="A190" i="3"/>
  <c r="F189" i="3"/>
  <c r="B189" i="3"/>
  <c r="B190" i="3" l="1"/>
  <c r="A191" i="3"/>
  <c r="F190" i="3"/>
  <c r="G96" i="3"/>
  <c r="C97" i="3" s="1"/>
  <c r="E96" i="3"/>
  <c r="D96" i="3" s="1"/>
  <c r="B191" i="3" l="1"/>
  <c r="F191" i="3"/>
  <c r="A192" i="3"/>
  <c r="G97" i="3"/>
  <c r="C98" i="3" s="1"/>
  <c r="E97" i="3"/>
  <c r="D97" i="3" s="1"/>
  <c r="E98" i="3" l="1"/>
  <c r="D98" i="3" s="1"/>
  <c r="G98" i="3"/>
  <c r="C99" i="3" s="1"/>
  <c r="F192" i="3"/>
  <c r="B192" i="3"/>
  <c r="A193" i="3"/>
  <c r="F193" i="3" l="1"/>
  <c r="A194" i="3"/>
  <c r="B193" i="3"/>
  <c r="G99" i="3"/>
  <c r="C100" i="3" s="1"/>
  <c r="E99" i="3"/>
  <c r="D99" i="3" s="1"/>
  <c r="E100" i="3" l="1"/>
  <c r="D100" i="3" s="1"/>
  <c r="G100" i="3"/>
  <c r="C101" i="3" s="1"/>
  <c r="B194" i="3"/>
  <c r="A195" i="3"/>
  <c r="F194" i="3"/>
  <c r="B195" i="3" l="1"/>
  <c r="F195" i="3"/>
  <c r="A196" i="3"/>
  <c r="G101" i="3"/>
  <c r="C102" i="3" s="1"/>
  <c r="E101" i="3"/>
  <c r="D101" i="3" s="1"/>
  <c r="E102" i="3" l="1"/>
  <c r="D102" i="3" s="1"/>
  <c r="G102" i="3"/>
  <c r="C103" i="3" s="1"/>
  <c r="F196" i="3"/>
  <c r="B196" i="3"/>
  <c r="A197" i="3"/>
  <c r="A198" i="3" l="1"/>
  <c r="F197" i="3"/>
  <c r="B197" i="3"/>
  <c r="G103" i="3"/>
  <c r="C104" i="3" s="1"/>
  <c r="E103" i="3"/>
  <c r="D103" i="3" s="1"/>
  <c r="G104" i="3" l="1"/>
  <c r="C105" i="3" s="1"/>
  <c r="E104" i="3"/>
  <c r="D104" i="3" s="1"/>
  <c r="A199" i="3"/>
  <c r="B198" i="3"/>
  <c r="F198" i="3"/>
  <c r="F199" i="3" l="1"/>
  <c r="B199" i="3"/>
  <c r="A200" i="3"/>
  <c r="G105" i="3"/>
  <c r="C106" i="3" s="1"/>
  <c r="E105" i="3"/>
  <c r="D105" i="3" s="1"/>
  <c r="B200" i="3" l="1"/>
  <c r="A201" i="3"/>
  <c r="F200" i="3"/>
  <c r="G106" i="3"/>
  <c r="C107" i="3" s="1"/>
  <c r="E106" i="3"/>
  <c r="D106" i="3" s="1"/>
  <c r="G107" i="3" l="1"/>
  <c r="C108" i="3" s="1"/>
  <c r="E107" i="3"/>
  <c r="D107" i="3" s="1"/>
  <c r="B201" i="3"/>
  <c r="A202" i="3"/>
  <c r="F201" i="3"/>
  <c r="A203" i="3" l="1"/>
  <c r="B202" i="3"/>
  <c r="F202" i="3"/>
  <c r="G108" i="3"/>
  <c r="C109" i="3" s="1"/>
  <c r="E108" i="3"/>
  <c r="D108" i="3" s="1"/>
  <c r="G109" i="3" l="1"/>
  <c r="C110" i="3" s="1"/>
  <c r="E109" i="3"/>
  <c r="D109" i="3" s="1"/>
  <c r="A204" i="3"/>
  <c r="F203" i="3"/>
  <c r="B203" i="3"/>
  <c r="B204" i="3" l="1"/>
  <c r="F204" i="3"/>
  <c r="A205" i="3"/>
  <c r="G110" i="3"/>
  <c r="C111" i="3" s="1"/>
  <c r="E110" i="3"/>
  <c r="D110" i="3" s="1"/>
  <c r="G111" i="3" l="1"/>
  <c r="C112" i="3" s="1"/>
  <c r="E111" i="3"/>
  <c r="D111" i="3" s="1"/>
  <c r="B205" i="3"/>
  <c r="A206" i="3"/>
  <c r="F205" i="3"/>
  <c r="F206" i="3" l="1"/>
  <c r="A207" i="3"/>
  <c r="B206" i="3"/>
  <c r="E112" i="3"/>
  <c r="D112" i="3" s="1"/>
  <c r="G112" i="3"/>
  <c r="C113" i="3" s="1"/>
  <c r="G113" i="3" l="1"/>
  <c r="C114" i="3" s="1"/>
  <c r="E113" i="3"/>
  <c r="D113" i="3" s="1"/>
  <c r="B207" i="3"/>
  <c r="A208" i="3"/>
  <c r="F207" i="3"/>
  <c r="A209" i="3" l="1"/>
  <c r="B208" i="3"/>
  <c r="F208" i="3"/>
  <c r="G114" i="3"/>
  <c r="C115" i="3" s="1"/>
  <c r="E114" i="3"/>
  <c r="D114" i="3" s="1"/>
  <c r="E115" i="3" l="1"/>
  <c r="D115" i="3" s="1"/>
  <c r="G115" i="3"/>
  <c r="C116" i="3" s="1"/>
  <c r="A210" i="3"/>
  <c r="B209" i="3"/>
  <c r="F209" i="3"/>
  <c r="B210" i="3" l="1"/>
  <c r="A211" i="3"/>
  <c r="F210" i="3"/>
  <c r="G116" i="3"/>
  <c r="C117" i="3" s="1"/>
  <c r="E116" i="3"/>
  <c r="D116" i="3" s="1"/>
  <c r="E117" i="3" l="1"/>
  <c r="D117" i="3" s="1"/>
  <c r="G117" i="3"/>
  <c r="C118" i="3" s="1"/>
  <c r="A212" i="3"/>
  <c r="B211" i="3"/>
  <c r="F211" i="3"/>
  <c r="B212" i="3" l="1"/>
  <c r="A213" i="3"/>
  <c r="F212" i="3"/>
  <c r="E118" i="3"/>
  <c r="D118" i="3" s="1"/>
  <c r="G118" i="3"/>
  <c r="C119" i="3" s="1"/>
  <c r="G119" i="3" l="1"/>
  <c r="C120" i="3" s="1"/>
  <c r="E119" i="3"/>
  <c r="D119" i="3" s="1"/>
  <c r="F213" i="3"/>
  <c r="B213" i="3"/>
  <c r="A214" i="3"/>
  <c r="F214" i="3" l="1"/>
  <c r="A215" i="3"/>
  <c r="B214" i="3"/>
  <c r="E120" i="3"/>
  <c r="D120" i="3" s="1"/>
  <c r="G120" i="3"/>
  <c r="C121" i="3" s="1"/>
  <c r="G121" i="3" l="1"/>
  <c r="C122" i="3" s="1"/>
  <c r="E121" i="3"/>
  <c r="D121" i="3" s="1"/>
  <c r="A216" i="3"/>
  <c r="F215" i="3"/>
  <c r="B215" i="3"/>
  <c r="B216" i="3" l="1"/>
  <c r="A217" i="3"/>
  <c r="F216" i="3"/>
  <c r="E122" i="3"/>
  <c r="D122" i="3" s="1"/>
  <c r="G122" i="3"/>
  <c r="C123" i="3" s="1"/>
  <c r="G123" i="3" l="1"/>
  <c r="C124" i="3" s="1"/>
  <c r="E123" i="3"/>
  <c r="D123" i="3" s="1"/>
  <c r="A218" i="3"/>
  <c r="F217" i="3"/>
  <c r="B217" i="3"/>
  <c r="A219" i="3" l="1"/>
  <c r="F218" i="3"/>
  <c r="B218" i="3"/>
  <c r="G124" i="3"/>
  <c r="C125" i="3" s="1"/>
  <c r="E124" i="3"/>
  <c r="D124" i="3" s="1"/>
  <c r="G125" i="3" l="1"/>
  <c r="C126" i="3" s="1"/>
  <c r="E125" i="3"/>
  <c r="D125" i="3" s="1"/>
  <c r="A220" i="3"/>
  <c r="F219" i="3"/>
  <c r="B219" i="3"/>
  <c r="B220" i="3" l="1"/>
  <c r="F220" i="3"/>
  <c r="A221" i="3"/>
  <c r="E126" i="3"/>
  <c r="D126" i="3" s="1"/>
  <c r="G126" i="3"/>
  <c r="C127" i="3" s="1"/>
  <c r="G127" i="3" l="1"/>
  <c r="C128" i="3" s="1"/>
  <c r="E127" i="3"/>
  <c r="D127" i="3" s="1"/>
  <c r="A222" i="3"/>
  <c r="F221" i="3"/>
  <c r="B221" i="3"/>
  <c r="F222" i="3" l="1"/>
  <c r="B222" i="3"/>
  <c r="A223" i="3"/>
  <c r="E128" i="3"/>
  <c r="D128" i="3" s="1"/>
  <c r="G128" i="3"/>
  <c r="C129" i="3" s="1"/>
  <c r="E129" i="3" l="1"/>
  <c r="D129" i="3" s="1"/>
  <c r="G129" i="3"/>
  <c r="C130" i="3" s="1"/>
  <c r="B223" i="3"/>
  <c r="A224" i="3"/>
  <c r="F223" i="3"/>
  <c r="F224" i="3" l="1"/>
  <c r="A225" i="3"/>
  <c r="B224" i="3"/>
  <c r="G130" i="3"/>
  <c r="C131" i="3" s="1"/>
  <c r="E130" i="3"/>
  <c r="D130" i="3" s="1"/>
  <c r="E131" i="3" l="1"/>
  <c r="D131" i="3" s="1"/>
  <c r="G131" i="3"/>
  <c r="C132" i="3" s="1"/>
  <c r="F225" i="3"/>
  <c r="B225" i="3"/>
  <c r="A226" i="3"/>
  <c r="F226" i="3" l="1"/>
  <c r="B226" i="3"/>
  <c r="A227" i="3"/>
  <c r="G132" i="3"/>
  <c r="C133" i="3" s="1"/>
  <c r="E132" i="3"/>
  <c r="D132" i="3" s="1"/>
  <c r="G133" i="3" l="1"/>
  <c r="C134" i="3" s="1"/>
  <c r="E133" i="3"/>
  <c r="D133" i="3" s="1"/>
  <c r="B227" i="3"/>
  <c r="F227" i="3"/>
  <c r="A228" i="3"/>
  <c r="A229" i="3" l="1"/>
  <c r="B228" i="3"/>
  <c r="F228" i="3"/>
  <c r="G134" i="3"/>
  <c r="C135" i="3" s="1"/>
  <c r="E134" i="3"/>
  <c r="D134" i="3" s="1"/>
  <c r="E135" i="3" l="1"/>
  <c r="D135" i="3" s="1"/>
  <c r="G135" i="3"/>
  <c r="C136" i="3" s="1"/>
  <c r="A230" i="3"/>
  <c r="F229" i="3"/>
  <c r="B229" i="3"/>
  <c r="B230" i="3" l="1"/>
  <c r="A231" i="3"/>
  <c r="F230" i="3"/>
  <c r="G136" i="3"/>
  <c r="C137" i="3" s="1"/>
  <c r="E136" i="3"/>
  <c r="D136" i="3" s="1"/>
  <c r="A232" i="3" l="1"/>
  <c r="F231" i="3"/>
  <c r="B231" i="3"/>
  <c r="E137" i="3"/>
  <c r="D137" i="3" s="1"/>
  <c r="G137" i="3"/>
  <c r="C138" i="3" s="1"/>
  <c r="E138" i="3" l="1"/>
  <c r="D138" i="3" s="1"/>
  <c r="G138" i="3"/>
  <c r="C139" i="3" s="1"/>
  <c r="B232" i="3"/>
  <c r="A233" i="3"/>
  <c r="F232" i="3"/>
  <c r="F233" i="3" l="1"/>
  <c r="B233" i="3"/>
  <c r="A234" i="3"/>
  <c r="G139" i="3"/>
  <c r="C140" i="3" s="1"/>
  <c r="E139" i="3"/>
  <c r="D139" i="3" s="1"/>
  <c r="G140" i="3" l="1"/>
  <c r="C141" i="3" s="1"/>
  <c r="E140" i="3"/>
  <c r="D140" i="3" s="1"/>
  <c r="A235" i="3"/>
  <c r="F234" i="3"/>
  <c r="B234" i="3"/>
  <c r="B235" i="3" l="1"/>
  <c r="A236" i="3"/>
  <c r="F235" i="3"/>
  <c r="G141" i="3"/>
  <c r="C142" i="3" s="1"/>
  <c r="E141" i="3"/>
  <c r="D141" i="3" s="1"/>
  <c r="G142" i="3" l="1"/>
  <c r="C143" i="3" s="1"/>
  <c r="E142" i="3"/>
  <c r="D142" i="3" s="1"/>
  <c r="A237" i="3"/>
  <c r="F236" i="3"/>
  <c r="B236" i="3"/>
  <c r="A238" i="3" l="1"/>
  <c r="F237" i="3"/>
  <c r="B237" i="3"/>
  <c r="G143" i="3"/>
  <c r="C144" i="3" s="1"/>
  <c r="E143" i="3"/>
  <c r="D143" i="3" s="1"/>
  <c r="E144" i="3" l="1"/>
  <c r="D144" i="3" s="1"/>
  <c r="G144" i="3"/>
  <c r="C145" i="3" s="1"/>
  <c r="B238" i="3"/>
  <c r="F238" i="3"/>
  <c r="A239" i="3"/>
  <c r="A240" i="3" l="1"/>
  <c r="F239" i="3"/>
  <c r="B239" i="3"/>
  <c r="E145" i="3"/>
  <c r="D145" i="3" s="1"/>
  <c r="G145" i="3"/>
  <c r="C146" i="3" s="1"/>
  <c r="G146" i="3" l="1"/>
  <c r="C147" i="3" s="1"/>
  <c r="E146" i="3"/>
  <c r="D146" i="3" s="1"/>
  <c r="F240" i="3"/>
  <c r="A241" i="3"/>
  <c r="B240" i="3"/>
  <c r="F241" i="3" l="1"/>
  <c r="A242" i="3"/>
  <c r="B241" i="3"/>
  <c r="G147" i="3"/>
  <c r="C148" i="3" s="1"/>
  <c r="E147" i="3"/>
  <c r="D147" i="3" s="1"/>
  <c r="G148" i="3" l="1"/>
  <c r="C149" i="3" s="1"/>
  <c r="E148" i="3"/>
  <c r="D148" i="3" s="1"/>
  <c r="F242" i="3"/>
  <c r="B242" i="3"/>
  <c r="A243" i="3"/>
  <c r="A244" i="3" l="1"/>
  <c r="F243" i="3"/>
  <c r="B243" i="3"/>
  <c r="G149" i="3"/>
  <c r="C150" i="3" s="1"/>
  <c r="E149" i="3"/>
  <c r="D149" i="3" s="1"/>
  <c r="G150" i="3" l="1"/>
  <c r="C151" i="3" s="1"/>
  <c r="E150" i="3"/>
  <c r="D150" i="3" s="1"/>
  <c r="A245" i="3"/>
  <c r="F244" i="3"/>
  <c r="B244" i="3"/>
  <c r="B245" i="3" l="1"/>
  <c r="F245" i="3"/>
  <c r="A246" i="3"/>
  <c r="E151" i="3"/>
  <c r="D151" i="3" s="1"/>
  <c r="G151" i="3"/>
  <c r="C152" i="3" s="1"/>
  <c r="E152" i="3" l="1"/>
  <c r="D152" i="3" s="1"/>
  <c r="G152" i="3"/>
  <c r="C153" i="3" s="1"/>
  <c r="F246" i="3"/>
  <c r="B246" i="3"/>
  <c r="A247" i="3"/>
  <c r="B247" i="3" l="1"/>
  <c r="A248" i="3"/>
  <c r="F247" i="3"/>
  <c r="E153" i="3"/>
  <c r="D153" i="3" s="1"/>
  <c r="G153" i="3"/>
  <c r="C154" i="3" s="1"/>
  <c r="G154" i="3" l="1"/>
  <c r="C155" i="3" s="1"/>
  <c r="E154" i="3"/>
  <c r="D154" i="3" s="1"/>
  <c r="B248" i="3"/>
  <c r="F248" i="3"/>
  <c r="A249" i="3"/>
  <c r="F249" i="3" l="1"/>
  <c r="B249" i="3"/>
  <c r="A250" i="3"/>
  <c r="G155" i="3"/>
  <c r="C156" i="3" s="1"/>
  <c r="E155" i="3"/>
  <c r="D155" i="3" s="1"/>
  <c r="F250" i="3" l="1"/>
  <c r="A251" i="3"/>
  <c r="B250" i="3"/>
  <c r="E156" i="3"/>
  <c r="D156" i="3" s="1"/>
  <c r="G156" i="3"/>
  <c r="C157" i="3" s="1"/>
  <c r="G157" i="3" l="1"/>
  <c r="C158" i="3" s="1"/>
  <c r="E157" i="3"/>
  <c r="D157" i="3" s="1"/>
  <c r="A252" i="3"/>
  <c r="F251" i="3"/>
  <c r="B251" i="3"/>
  <c r="B252" i="3" l="1"/>
  <c r="F252" i="3"/>
  <c r="A253" i="3"/>
  <c r="G158" i="3"/>
  <c r="C159" i="3" s="1"/>
  <c r="E158" i="3"/>
  <c r="D158" i="3" s="1"/>
  <c r="E159" i="3" l="1"/>
  <c r="D159" i="3" s="1"/>
  <c r="G159" i="3"/>
  <c r="C160" i="3" s="1"/>
  <c r="F253" i="3"/>
  <c r="A254" i="3"/>
  <c r="B253" i="3"/>
  <c r="F254" i="3" l="1"/>
  <c r="B254" i="3"/>
  <c r="A255" i="3"/>
  <c r="G160" i="3"/>
  <c r="C161" i="3" s="1"/>
  <c r="E160" i="3"/>
  <c r="D160" i="3" s="1"/>
  <c r="F255" i="3" l="1"/>
  <c r="B255" i="3"/>
  <c r="A256" i="3"/>
  <c r="G161" i="3"/>
  <c r="C162" i="3" s="1"/>
  <c r="E161" i="3"/>
  <c r="D161" i="3" s="1"/>
  <c r="F256" i="3" l="1"/>
  <c r="B256" i="3"/>
  <c r="A257" i="3"/>
  <c r="G162" i="3"/>
  <c r="C163" i="3" s="1"/>
  <c r="E162" i="3"/>
  <c r="D162" i="3" s="1"/>
  <c r="E163" i="3" l="1"/>
  <c r="D163" i="3" s="1"/>
  <c r="G163" i="3"/>
  <c r="C164" i="3" s="1"/>
  <c r="B257" i="3"/>
  <c r="A258" i="3"/>
  <c r="F257" i="3"/>
  <c r="B258" i="3" l="1"/>
  <c r="A259" i="3"/>
  <c r="F258" i="3"/>
  <c r="G164" i="3"/>
  <c r="C165" i="3" s="1"/>
  <c r="E164" i="3"/>
  <c r="D164" i="3" s="1"/>
  <c r="G165" i="3" l="1"/>
  <c r="C166" i="3" s="1"/>
  <c r="E165" i="3"/>
  <c r="D165" i="3" s="1"/>
  <c r="A260" i="3"/>
  <c r="B259" i="3"/>
  <c r="F259" i="3"/>
  <c r="A261" i="3" l="1"/>
  <c r="F260" i="3"/>
  <c r="B260" i="3"/>
  <c r="E166" i="3"/>
  <c r="D166" i="3" s="1"/>
  <c r="G166" i="3"/>
  <c r="C167" i="3" s="1"/>
  <c r="E167" i="3" l="1"/>
  <c r="D167" i="3" s="1"/>
  <c r="G167" i="3"/>
  <c r="C168" i="3" s="1"/>
  <c r="B261" i="3"/>
  <c r="A262" i="3"/>
  <c r="F261" i="3"/>
  <c r="B262" i="3" l="1"/>
  <c r="F262" i="3"/>
  <c r="A263" i="3"/>
  <c r="G168" i="3"/>
  <c r="C169" i="3" s="1"/>
  <c r="E168" i="3"/>
  <c r="D168" i="3" s="1"/>
  <c r="G169" i="3" l="1"/>
  <c r="C170" i="3" s="1"/>
  <c r="E169" i="3"/>
  <c r="D169" i="3" s="1"/>
  <c r="A264" i="3"/>
  <c r="F263" i="3"/>
  <c r="B263" i="3"/>
  <c r="A265" i="3" l="1"/>
  <c r="F264" i="3"/>
  <c r="B264" i="3"/>
  <c r="G170" i="3"/>
  <c r="C171" i="3" s="1"/>
  <c r="E170" i="3"/>
  <c r="D170" i="3" s="1"/>
  <c r="G171" i="3" l="1"/>
  <c r="C172" i="3" s="1"/>
  <c r="E171" i="3"/>
  <c r="D171" i="3" s="1"/>
  <c r="F265" i="3"/>
  <c r="B265" i="3"/>
  <c r="A266" i="3"/>
  <c r="A267" i="3" l="1"/>
  <c r="F266" i="3"/>
  <c r="B266" i="3"/>
  <c r="G172" i="3"/>
  <c r="C173" i="3" s="1"/>
  <c r="E172" i="3"/>
  <c r="D172" i="3" s="1"/>
  <c r="G173" i="3" l="1"/>
  <c r="C174" i="3" s="1"/>
  <c r="E173" i="3"/>
  <c r="D173" i="3" s="1"/>
  <c r="A268" i="3"/>
  <c r="F267" i="3"/>
  <c r="B267" i="3"/>
  <c r="A269" i="3" l="1"/>
  <c r="B268" i="3"/>
  <c r="F268" i="3"/>
  <c r="G174" i="3"/>
  <c r="C175" i="3" s="1"/>
  <c r="E174" i="3"/>
  <c r="D174" i="3" s="1"/>
  <c r="E175" i="3" l="1"/>
  <c r="D175" i="3" s="1"/>
  <c r="G175" i="3"/>
  <c r="C176" i="3" s="1"/>
  <c r="B269" i="3"/>
  <c r="A270" i="3"/>
  <c r="F269" i="3"/>
  <c r="F270" i="3" l="1"/>
  <c r="A271" i="3"/>
  <c r="B270" i="3"/>
  <c r="G176" i="3"/>
  <c r="C177" i="3" s="1"/>
  <c r="E176" i="3"/>
  <c r="D176" i="3" s="1"/>
  <c r="G177" i="3" l="1"/>
  <c r="C178" i="3" s="1"/>
  <c r="E177" i="3"/>
  <c r="D177" i="3" s="1"/>
  <c r="F271" i="3"/>
  <c r="A272" i="3"/>
  <c r="B271" i="3"/>
  <c r="F272" i="3" l="1"/>
  <c r="B272" i="3"/>
  <c r="A273" i="3"/>
  <c r="G178" i="3"/>
  <c r="C179" i="3" s="1"/>
  <c r="E178" i="3"/>
  <c r="D178" i="3" s="1"/>
  <c r="E179" i="3" l="1"/>
  <c r="D179" i="3" s="1"/>
  <c r="G179" i="3"/>
  <c r="C180" i="3" s="1"/>
  <c r="F273" i="3"/>
  <c r="A274" i="3"/>
  <c r="B273" i="3"/>
  <c r="A275" i="3" l="1"/>
  <c r="F274" i="3"/>
  <c r="B274" i="3"/>
  <c r="G180" i="3"/>
  <c r="C181" i="3" s="1"/>
  <c r="E180" i="3"/>
  <c r="D180" i="3" s="1"/>
  <c r="G181" i="3" l="1"/>
  <c r="C182" i="3" s="1"/>
  <c r="E181" i="3"/>
  <c r="D181" i="3" s="1"/>
  <c r="A276" i="3"/>
  <c r="F275" i="3"/>
  <c r="B275" i="3"/>
  <c r="F276" i="3" l="1"/>
  <c r="B276" i="3"/>
  <c r="A277" i="3"/>
  <c r="E182" i="3"/>
  <c r="D182" i="3" s="1"/>
  <c r="G182" i="3"/>
  <c r="C183" i="3" s="1"/>
  <c r="G183" i="3" l="1"/>
  <c r="C184" i="3" s="1"/>
  <c r="E183" i="3"/>
  <c r="D183" i="3" s="1"/>
  <c r="B277" i="3"/>
  <c r="F277" i="3"/>
  <c r="A278" i="3"/>
  <c r="F278" i="3" l="1"/>
  <c r="A279" i="3"/>
  <c r="B278" i="3"/>
  <c r="G184" i="3"/>
  <c r="C185" i="3" s="1"/>
  <c r="E184" i="3"/>
  <c r="D184" i="3" s="1"/>
  <c r="E185" i="3" l="1"/>
  <c r="D185" i="3" s="1"/>
  <c r="G185" i="3"/>
  <c r="C186" i="3" s="1"/>
  <c r="B279" i="3"/>
  <c r="F279" i="3"/>
  <c r="A280" i="3"/>
  <c r="B280" i="3" l="1"/>
  <c r="F280" i="3"/>
  <c r="A281" i="3"/>
  <c r="G186" i="3"/>
  <c r="C187" i="3" s="1"/>
  <c r="E186" i="3"/>
  <c r="D186" i="3" s="1"/>
  <c r="E187" i="3" l="1"/>
  <c r="D187" i="3" s="1"/>
  <c r="G187" i="3"/>
  <c r="C188" i="3" s="1"/>
  <c r="F281" i="3"/>
  <c r="B281" i="3"/>
  <c r="A282" i="3"/>
  <c r="B282" i="3" l="1"/>
  <c r="A283" i="3"/>
  <c r="F282" i="3"/>
  <c r="G188" i="3"/>
  <c r="C189" i="3" s="1"/>
  <c r="E188" i="3"/>
  <c r="D188" i="3" s="1"/>
  <c r="E189" i="3" l="1"/>
  <c r="D189" i="3" s="1"/>
  <c r="G189" i="3"/>
  <c r="C190" i="3" s="1"/>
  <c r="F283" i="3"/>
  <c r="B283" i="3"/>
  <c r="A284" i="3"/>
  <c r="B284" i="3" l="1"/>
  <c r="A285" i="3"/>
  <c r="F284" i="3"/>
  <c r="G190" i="3"/>
  <c r="C191" i="3" s="1"/>
  <c r="E190" i="3"/>
  <c r="D190" i="3" s="1"/>
  <c r="G191" i="3" l="1"/>
  <c r="C192" i="3" s="1"/>
  <c r="E191" i="3"/>
  <c r="D191" i="3" s="1"/>
  <c r="F285" i="3"/>
  <c r="B285" i="3"/>
  <c r="A286" i="3"/>
  <c r="F286" i="3" l="1"/>
  <c r="B286" i="3"/>
  <c r="A287" i="3"/>
  <c r="E192" i="3"/>
  <c r="D192" i="3" s="1"/>
  <c r="G192" i="3"/>
  <c r="C193" i="3" s="1"/>
  <c r="E193" i="3" l="1"/>
  <c r="D193" i="3" s="1"/>
  <c r="G193" i="3"/>
  <c r="C194" i="3" s="1"/>
  <c r="A288" i="3"/>
  <c r="F287" i="3"/>
  <c r="B287" i="3"/>
  <c r="F288" i="3" l="1"/>
  <c r="B288" i="3"/>
  <c r="A289" i="3"/>
  <c r="G194" i="3"/>
  <c r="C195" i="3" s="1"/>
  <c r="E194" i="3"/>
  <c r="D194" i="3" s="1"/>
  <c r="G195" i="3" l="1"/>
  <c r="C196" i="3" s="1"/>
  <c r="E195" i="3"/>
  <c r="D195" i="3" s="1"/>
  <c r="A290" i="3"/>
  <c r="B289" i="3"/>
  <c r="F289" i="3"/>
  <c r="A291" i="3" l="1"/>
  <c r="F290" i="3"/>
  <c r="B290" i="3"/>
  <c r="E196" i="3"/>
  <c r="D196" i="3" s="1"/>
  <c r="G196" i="3"/>
  <c r="C197" i="3" s="1"/>
  <c r="E197" i="3" l="1"/>
  <c r="D197" i="3" s="1"/>
  <c r="G197" i="3"/>
  <c r="C198" i="3" s="1"/>
  <c r="B291" i="3"/>
  <c r="F291" i="3"/>
  <c r="A292" i="3"/>
  <c r="B292" i="3" l="1"/>
  <c r="A293" i="3"/>
  <c r="F292" i="3"/>
  <c r="G198" i="3"/>
  <c r="C199" i="3" s="1"/>
  <c r="E198" i="3"/>
  <c r="D198" i="3" s="1"/>
  <c r="E199" i="3" l="1"/>
  <c r="D199" i="3" s="1"/>
  <c r="G199" i="3"/>
  <c r="C200" i="3" s="1"/>
  <c r="A294" i="3"/>
  <c r="F293" i="3"/>
  <c r="B293" i="3"/>
  <c r="B294" i="3" l="1"/>
  <c r="A295" i="3"/>
  <c r="F294" i="3"/>
  <c r="G200" i="3"/>
  <c r="C201" i="3" s="1"/>
  <c r="E200" i="3"/>
  <c r="D200" i="3" s="1"/>
  <c r="G201" i="3" l="1"/>
  <c r="C202" i="3" s="1"/>
  <c r="E201" i="3"/>
  <c r="D201" i="3" s="1"/>
  <c r="A296" i="3"/>
  <c r="B295" i="3"/>
  <c r="F295" i="3"/>
  <c r="F296" i="3" l="1"/>
  <c r="B296" i="3"/>
  <c r="A297" i="3"/>
  <c r="E202" i="3"/>
  <c r="D202" i="3" s="1"/>
  <c r="G202" i="3"/>
  <c r="C203" i="3" s="1"/>
  <c r="G203" i="3" l="1"/>
  <c r="C204" i="3" s="1"/>
  <c r="E203" i="3"/>
  <c r="D203" i="3" s="1"/>
  <c r="B297" i="3"/>
  <c r="F297" i="3"/>
  <c r="A298" i="3"/>
  <c r="A299" i="3" l="1"/>
  <c r="F298" i="3"/>
  <c r="B298" i="3"/>
  <c r="E204" i="3"/>
  <c r="D204" i="3" s="1"/>
  <c r="G204" i="3"/>
  <c r="C205" i="3" s="1"/>
  <c r="G205" i="3" l="1"/>
  <c r="C206" i="3" s="1"/>
  <c r="E205" i="3"/>
  <c r="D205" i="3" s="1"/>
  <c r="B299" i="3"/>
  <c r="A300" i="3"/>
  <c r="F299" i="3"/>
  <c r="F300" i="3" l="1"/>
  <c r="B300" i="3"/>
  <c r="A301" i="3"/>
  <c r="G206" i="3"/>
  <c r="C207" i="3" s="1"/>
  <c r="E206" i="3"/>
  <c r="D206" i="3" s="1"/>
  <c r="E207" i="3" l="1"/>
  <c r="D207" i="3" s="1"/>
  <c r="G207" i="3"/>
  <c r="C208" i="3" s="1"/>
  <c r="A302" i="3"/>
  <c r="B301" i="3"/>
  <c r="F301" i="3"/>
  <c r="B302" i="3" l="1"/>
  <c r="A303" i="3"/>
  <c r="F302" i="3"/>
  <c r="E208" i="3"/>
  <c r="D208" i="3" s="1"/>
  <c r="G208" i="3"/>
  <c r="C209" i="3" s="1"/>
  <c r="E209" i="3" l="1"/>
  <c r="D209" i="3" s="1"/>
  <c r="G209" i="3"/>
  <c r="C210" i="3" s="1"/>
  <c r="A304" i="3"/>
  <c r="F303" i="3"/>
  <c r="B303" i="3"/>
  <c r="A305" i="3" l="1"/>
  <c r="F304" i="3"/>
  <c r="B304" i="3"/>
  <c r="G210" i="3"/>
  <c r="C211" i="3" s="1"/>
  <c r="E210" i="3"/>
  <c r="D210" i="3" s="1"/>
  <c r="E211" i="3" l="1"/>
  <c r="D211" i="3" s="1"/>
  <c r="G211" i="3"/>
  <c r="C212" i="3" s="1"/>
  <c r="B305" i="3"/>
  <c r="A306" i="3"/>
  <c r="F305" i="3"/>
  <c r="A307" i="3" l="1"/>
  <c r="F306" i="3"/>
  <c r="B306" i="3"/>
  <c r="G212" i="3"/>
  <c r="C213" i="3" s="1"/>
  <c r="E212" i="3"/>
  <c r="D212" i="3" s="1"/>
  <c r="E213" i="3" l="1"/>
  <c r="D213" i="3" s="1"/>
  <c r="G213" i="3"/>
  <c r="C214" i="3" s="1"/>
  <c r="B307" i="3"/>
  <c r="F307" i="3"/>
  <c r="A308" i="3"/>
  <c r="F308" i="3" l="1"/>
  <c r="B308" i="3"/>
  <c r="A309" i="3"/>
  <c r="E214" i="3"/>
  <c r="D214" i="3" s="1"/>
  <c r="G214" i="3"/>
  <c r="C215" i="3" s="1"/>
  <c r="G215" i="3" l="1"/>
  <c r="C216" i="3" s="1"/>
  <c r="E215" i="3"/>
  <c r="D215" i="3" s="1"/>
  <c r="F309" i="3"/>
  <c r="B309" i="3"/>
  <c r="A310" i="3"/>
  <c r="F310" i="3" l="1"/>
  <c r="A311" i="3"/>
  <c r="B310" i="3"/>
  <c r="E216" i="3"/>
  <c r="D216" i="3" s="1"/>
  <c r="G216" i="3"/>
  <c r="C217" i="3" s="1"/>
  <c r="E217" i="3" l="1"/>
  <c r="D217" i="3" s="1"/>
  <c r="G217" i="3"/>
  <c r="C218" i="3" s="1"/>
  <c r="F311" i="3"/>
  <c r="B311" i="3"/>
  <c r="A312" i="3"/>
  <c r="B312" i="3" l="1"/>
  <c r="F312" i="3"/>
  <c r="A313" i="3"/>
  <c r="G218" i="3"/>
  <c r="C219" i="3" s="1"/>
  <c r="E218" i="3"/>
  <c r="D218" i="3" s="1"/>
  <c r="G219" i="3" l="1"/>
  <c r="C220" i="3" s="1"/>
  <c r="E219" i="3"/>
  <c r="D219" i="3" s="1"/>
  <c r="A314" i="3"/>
  <c r="F313" i="3"/>
  <c r="B313" i="3"/>
  <c r="A315" i="3" l="1"/>
  <c r="F314" i="3"/>
  <c r="B314" i="3"/>
  <c r="E220" i="3"/>
  <c r="D220" i="3" s="1"/>
  <c r="G220" i="3"/>
  <c r="C221" i="3" s="1"/>
  <c r="G221" i="3" l="1"/>
  <c r="C222" i="3" s="1"/>
  <c r="E221" i="3"/>
  <c r="D221" i="3" s="1"/>
  <c r="A316" i="3"/>
  <c r="F315" i="3"/>
  <c r="B315" i="3"/>
  <c r="F316" i="3" l="1"/>
  <c r="B316" i="3"/>
  <c r="A317" i="3"/>
  <c r="G222" i="3"/>
  <c r="C223" i="3" s="1"/>
  <c r="E222" i="3"/>
  <c r="D222" i="3" s="1"/>
  <c r="A318" i="3" l="1"/>
  <c r="B317" i="3"/>
  <c r="F317" i="3"/>
  <c r="G223" i="3"/>
  <c r="C224" i="3" s="1"/>
  <c r="E223" i="3"/>
  <c r="D223" i="3" s="1"/>
  <c r="G224" i="3" l="1"/>
  <c r="C225" i="3" s="1"/>
  <c r="E224" i="3"/>
  <c r="D224" i="3" s="1"/>
  <c r="B318" i="3"/>
  <c r="F318" i="3"/>
  <c r="A319" i="3"/>
  <c r="A320" i="3" l="1"/>
  <c r="B319" i="3"/>
  <c r="F319" i="3"/>
  <c r="G225" i="3"/>
  <c r="C226" i="3" s="1"/>
  <c r="E225" i="3"/>
  <c r="D225" i="3" s="1"/>
  <c r="G226" i="3" l="1"/>
  <c r="C227" i="3" s="1"/>
  <c r="E226" i="3"/>
  <c r="D226" i="3" s="1"/>
  <c r="A321" i="3"/>
  <c r="F320" i="3"/>
  <c r="B320" i="3"/>
  <c r="A322" i="3" l="1"/>
  <c r="F321" i="3"/>
  <c r="B321" i="3"/>
  <c r="G227" i="3"/>
  <c r="C228" i="3" s="1"/>
  <c r="E227" i="3"/>
  <c r="D227" i="3" s="1"/>
  <c r="G228" i="3" l="1"/>
  <c r="C229" i="3" s="1"/>
  <c r="E228" i="3"/>
  <c r="D228" i="3" s="1"/>
  <c r="B322" i="3"/>
  <c r="A323" i="3"/>
  <c r="F322" i="3"/>
  <c r="A324" i="3" l="1"/>
  <c r="B323" i="3"/>
  <c r="F323" i="3"/>
  <c r="E229" i="3"/>
  <c r="D229" i="3" s="1"/>
  <c r="G229" i="3"/>
  <c r="C230" i="3" s="1"/>
  <c r="G230" i="3" l="1"/>
  <c r="C231" i="3" s="1"/>
  <c r="E230" i="3"/>
  <c r="D230" i="3" s="1"/>
  <c r="F324" i="3"/>
  <c r="A325" i="3"/>
  <c r="B324" i="3"/>
  <c r="F325" i="3" l="1"/>
  <c r="A326" i="3"/>
  <c r="B325" i="3"/>
  <c r="G231" i="3"/>
  <c r="C232" i="3" s="1"/>
  <c r="E231" i="3"/>
  <c r="D231" i="3" s="1"/>
  <c r="E232" i="3" l="1"/>
  <c r="D232" i="3" s="1"/>
  <c r="G232" i="3"/>
  <c r="C233" i="3" s="1"/>
  <c r="F326" i="3"/>
  <c r="A327" i="3"/>
  <c r="B326" i="3"/>
  <c r="B327" i="3" l="1"/>
  <c r="F327" i="3"/>
  <c r="A328" i="3"/>
  <c r="E233" i="3"/>
  <c r="D233" i="3" s="1"/>
  <c r="G233" i="3"/>
  <c r="C234" i="3" s="1"/>
  <c r="E234" i="3" l="1"/>
  <c r="D234" i="3" s="1"/>
  <c r="G234" i="3"/>
  <c r="C235" i="3" s="1"/>
  <c r="A329" i="3"/>
  <c r="F328" i="3"/>
  <c r="B328" i="3"/>
  <c r="B329" i="3" l="1"/>
  <c r="A330" i="3"/>
  <c r="F329" i="3"/>
  <c r="G235" i="3"/>
  <c r="C236" i="3" s="1"/>
  <c r="E235" i="3"/>
  <c r="D235" i="3" s="1"/>
  <c r="E236" i="3" l="1"/>
  <c r="D236" i="3" s="1"/>
  <c r="G236" i="3"/>
  <c r="C237" i="3" s="1"/>
  <c r="A331" i="3"/>
  <c r="F330" i="3"/>
  <c r="B330" i="3"/>
  <c r="A332" i="3" l="1"/>
  <c r="F331" i="3"/>
  <c r="B331" i="3"/>
  <c r="E237" i="3"/>
  <c r="D237" i="3" s="1"/>
  <c r="G237" i="3"/>
  <c r="C238" i="3" s="1"/>
  <c r="E238" i="3" l="1"/>
  <c r="D238" i="3" s="1"/>
  <c r="G238" i="3"/>
  <c r="C239" i="3" s="1"/>
  <c r="B332" i="3"/>
  <c r="F332" i="3"/>
  <c r="A333" i="3"/>
  <c r="B333" i="3" l="1"/>
  <c r="A334" i="3"/>
  <c r="F333" i="3"/>
  <c r="G239" i="3"/>
  <c r="C240" i="3" s="1"/>
  <c r="E239" i="3"/>
  <c r="D239" i="3" s="1"/>
  <c r="G240" i="3" l="1"/>
  <c r="C241" i="3" s="1"/>
  <c r="E240" i="3"/>
  <c r="D240" i="3" s="1"/>
  <c r="A335" i="3"/>
  <c r="F334" i="3"/>
  <c r="B334" i="3"/>
  <c r="B335" i="3" l="1"/>
  <c r="A336" i="3"/>
  <c r="F335" i="3"/>
  <c r="G241" i="3"/>
  <c r="C242" i="3" s="1"/>
  <c r="E241" i="3"/>
  <c r="D241" i="3" s="1"/>
  <c r="G242" i="3" l="1"/>
  <c r="C243" i="3" s="1"/>
  <c r="E242" i="3"/>
  <c r="D242" i="3" s="1"/>
  <c r="B336" i="3"/>
  <c r="A337" i="3"/>
  <c r="F336" i="3"/>
  <c r="B337" i="3" l="1"/>
  <c r="A338" i="3"/>
  <c r="F337" i="3"/>
  <c r="G243" i="3"/>
  <c r="C244" i="3" s="1"/>
  <c r="E243" i="3"/>
  <c r="D243" i="3" s="1"/>
  <c r="G244" i="3" l="1"/>
  <c r="C245" i="3" s="1"/>
  <c r="E244" i="3"/>
  <c r="D244" i="3" s="1"/>
  <c r="F338" i="3"/>
  <c r="B338" i="3"/>
  <c r="A339" i="3"/>
  <c r="A340" i="3" l="1"/>
  <c r="B339" i="3"/>
  <c r="F339" i="3"/>
  <c r="E245" i="3"/>
  <c r="D245" i="3" s="1"/>
  <c r="G245" i="3"/>
  <c r="C246" i="3" s="1"/>
  <c r="E246" i="3" l="1"/>
  <c r="D246" i="3" s="1"/>
  <c r="G246" i="3"/>
  <c r="C247" i="3" s="1"/>
  <c r="A341" i="3"/>
  <c r="B340" i="3"/>
  <c r="F340" i="3"/>
  <c r="F341" i="3" l="1"/>
  <c r="A342" i="3"/>
  <c r="B341" i="3"/>
  <c r="G247" i="3"/>
  <c r="C248" i="3" s="1"/>
  <c r="E247" i="3"/>
  <c r="D247" i="3" s="1"/>
  <c r="E248" i="3" l="1"/>
  <c r="D248" i="3" s="1"/>
  <c r="G248" i="3"/>
  <c r="C249" i="3" s="1"/>
  <c r="A343" i="3"/>
  <c r="F342" i="3"/>
  <c r="B342" i="3"/>
  <c r="A344" i="3" l="1"/>
  <c r="B343" i="3"/>
  <c r="F343" i="3"/>
  <c r="G249" i="3"/>
  <c r="C250" i="3" s="1"/>
  <c r="E249" i="3"/>
  <c r="D249" i="3" s="1"/>
  <c r="G250" i="3" l="1"/>
  <c r="C251" i="3" s="1"/>
  <c r="E250" i="3"/>
  <c r="D250" i="3" s="1"/>
  <c r="A345" i="3"/>
  <c r="F344" i="3"/>
  <c r="B344" i="3"/>
  <c r="A346" i="3" l="1"/>
  <c r="F345" i="3"/>
  <c r="B345" i="3"/>
  <c r="G251" i="3"/>
  <c r="C252" i="3" s="1"/>
  <c r="E251" i="3"/>
  <c r="D251" i="3" s="1"/>
  <c r="E252" i="3" l="1"/>
  <c r="D252" i="3" s="1"/>
  <c r="G252" i="3"/>
  <c r="C253" i="3" s="1"/>
  <c r="A347" i="3"/>
  <c r="F346" i="3"/>
  <c r="B346" i="3"/>
  <c r="F347" i="3" l="1"/>
  <c r="A348" i="3"/>
  <c r="B347" i="3"/>
  <c r="E253" i="3"/>
  <c r="D253" i="3" s="1"/>
  <c r="G253" i="3"/>
  <c r="C254" i="3" s="1"/>
  <c r="G254" i="3" l="1"/>
  <c r="C255" i="3" s="1"/>
  <c r="E254" i="3"/>
  <c r="D254" i="3" s="1"/>
  <c r="B348" i="3"/>
  <c r="A349" i="3"/>
  <c r="F348" i="3"/>
  <c r="A350" i="3" l="1"/>
  <c r="F349" i="3"/>
  <c r="B349" i="3"/>
  <c r="G255" i="3"/>
  <c r="C256" i="3" s="1"/>
  <c r="E255" i="3"/>
  <c r="D255" i="3" s="1"/>
  <c r="E256" i="3" l="1"/>
  <c r="D256" i="3" s="1"/>
  <c r="G256" i="3"/>
  <c r="C257" i="3" s="1"/>
  <c r="A351" i="3"/>
  <c r="F350" i="3"/>
  <c r="B350" i="3"/>
  <c r="A352" i="3" l="1"/>
  <c r="F351" i="3"/>
  <c r="B351" i="3"/>
  <c r="G257" i="3"/>
  <c r="C258" i="3" s="1"/>
  <c r="E257" i="3"/>
  <c r="D257" i="3" s="1"/>
  <c r="G258" i="3" l="1"/>
  <c r="C259" i="3" s="1"/>
  <c r="E258" i="3"/>
  <c r="D258" i="3" s="1"/>
  <c r="B352" i="3"/>
  <c r="F352" i="3"/>
  <c r="A353" i="3"/>
  <c r="F353" i="3" l="1"/>
  <c r="B353" i="3"/>
  <c r="A354" i="3"/>
  <c r="E259" i="3"/>
  <c r="D259" i="3" s="1"/>
  <c r="G259" i="3"/>
  <c r="C260" i="3" s="1"/>
  <c r="G260" i="3" l="1"/>
  <c r="C261" i="3" s="1"/>
  <c r="E260" i="3"/>
  <c r="D260" i="3" s="1"/>
  <c r="A355" i="3"/>
  <c r="F354" i="3"/>
  <c r="B354" i="3"/>
  <c r="F355" i="3" l="1"/>
  <c r="B355" i="3"/>
  <c r="A356" i="3"/>
  <c r="E261" i="3"/>
  <c r="D261" i="3" s="1"/>
  <c r="G261" i="3"/>
  <c r="C262" i="3" s="1"/>
  <c r="E262" i="3" l="1"/>
  <c r="D262" i="3" s="1"/>
  <c r="G262" i="3"/>
  <c r="C263" i="3" s="1"/>
  <c r="F356" i="3"/>
  <c r="B356" i="3"/>
  <c r="A357" i="3"/>
  <c r="A358" i="3" l="1"/>
  <c r="B357" i="3"/>
  <c r="F357" i="3"/>
  <c r="E263" i="3"/>
  <c r="D263" i="3" s="1"/>
  <c r="G263" i="3"/>
  <c r="C264" i="3" s="1"/>
  <c r="E264" i="3" l="1"/>
  <c r="D264" i="3" s="1"/>
  <c r="G264" i="3"/>
  <c r="C265" i="3" s="1"/>
  <c r="F358" i="3"/>
  <c r="B358" i="3"/>
  <c r="A359" i="3"/>
  <c r="B359" i="3" l="1"/>
  <c r="A360" i="3"/>
  <c r="F359" i="3"/>
  <c r="G265" i="3"/>
  <c r="C266" i="3" s="1"/>
  <c r="E265" i="3"/>
  <c r="D265" i="3" s="1"/>
  <c r="E266" i="3" l="1"/>
  <c r="D266" i="3" s="1"/>
  <c r="G266" i="3"/>
  <c r="C267" i="3" s="1"/>
  <c r="A361" i="3"/>
  <c r="F360" i="3"/>
  <c r="B360" i="3"/>
  <c r="F361" i="3" l="1"/>
  <c r="B361" i="3"/>
  <c r="A362" i="3"/>
  <c r="G267" i="3"/>
  <c r="C268" i="3" s="1"/>
  <c r="E267" i="3"/>
  <c r="D267" i="3" s="1"/>
  <c r="E268" i="3" l="1"/>
  <c r="D268" i="3" s="1"/>
  <c r="G268" i="3"/>
  <c r="C269" i="3" s="1"/>
  <c r="B362" i="3"/>
  <c r="A363" i="3"/>
  <c r="F362" i="3"/>
  <c r="B363" i="3" l="1"/>
  <c r="F363" i="3"/>
  <c r="A364" i="3"/>
  <c r="G269" i="3"/>
  <c r="C270" i="3" s="1"/>
  <c r="E269" i="3"/>
  <c r="D269" i="3" s="1"/>
  <c r="G270" i="3" l="1"/>
  <c r="C271" i="3" s="1"/>
  <c r="E270" i="3"/>
  <c r="D270" i="3" s="1"/>
  <c r="A365" i="3"/>
  <c r="B364" i="3"/>
  <c r="F364" i="3"/>
  <c r="B365" i="3" l="1"/>
  <c r="F365" i="3"/>
  <c r="A366" i="3"/>
  <c r="G271" i="3"/>
  <c r="C272" i="3" s="1"/>
  <c r="E271" i="3"/>
  <c r="D271" i="3" s="1"/>
  <c r="G272" i="3" l="1"/>
  <c r="C273" i="3" s="1"/>
  <c r="E272" i="3"/>
  <c r="D272" i="3" s="1"/>
  <c r="B366" i="3"/>
  <c r="F366" i="3"/>
  <c r="A367" i="3"/>
  <c r="B367" i="3" l="1"/>
  <c r="A368" i="3"/>
  <c r="F367" i="3"/>
  <c r="G273" i="3"/>
  <c r="C274" i="3" s="1"/>
  <c r="E273" i="3"/>
  <c r="D273" i="3" s="1"/>
  <c r="G274" i="3" l="1"/>
  <c r="C275" i="3" s="1"/>
  <c r="E274" i="3"/>
  <c r="D274" i="3" s="1"/>
  <c r="F368" i="3"/>
  <c r="B368" i="3"/>
  <c r="C373" i="3" l="1"/>
  <c r="F373" i="3"/>
  <c r="F374" i="3"/>
  <c r="F16" i="5" s="1"/>
  <c r="F17" i="5" s="1"/>
  <c r="G374" i="3"/>
  <c r="E374" i="3"/>
  <c r="E16" i="5" s="1"/>
  <c r="E17" i="5" s="1"/>
  <c r="D373" i="3"/>
  <c r="E373" i="3"/>
  <c r="G373" i="3"/>
  <c r="G375" i="3" s="1"/>
  <c r="D374" i="3"/>
  <c r="D16" i="5" s="1"/>
  <c r="D17" i="5" s="1"/>
  <c r="C374" i="3"/>
  <c r="C16" i="5" s="1"/>
  <c r="C17" i="5" s="1"/>
  <c r="B374" i="3"/>
  <c r="F370" i="3"/>
  <c r="G275" i="3"/>
  <c r="C276" i="3" s="1"/>
  <c r="E275" i="3"/>
  <c r="D275" i="3" s="1"/>
  <c r="B16" i="5" l="1"/>
  <c r="B17" i="5" s="1"/>
  <c r="G376" i="3"/>
  <c r="E376" i="3"/>
  <c r="E12" i="6" s="1"/>
  <c r="E13" i="6" s="1"/>
  <c r="C376" i="3"/>
  <c r="C12" i="6" s="1"/>
  <c r="C13" i="6" s="1"/>
  <c r="B376" i="3"/>
  <c r="B12" i="6" s="1"/>
  <c r="B13" i="6" s="1"/>
  <c r="F376" i="3"/>
  <c r="F12" i="6" s="1"/>
  <c r="F13" i="6" s="1"/>
  <c r="D376" i="3"/>
  <c r="D12" i="6" s="1"/>
  <c r="D13" i="6" s="1"/>
  <c r="F375" i="3"/>
  <c r="F10" i="7" s="1"/>
  <c r="F11" i="7" s="1"/>
  <c r="F22" i="4"/>
  <c r="F23" i="4" s="1"/>
  <c r="E276" i="3"/>
  <c r="D276" i="3" s="1"/>
  <c r="G276" i="3"/>
  <c r="C277" i="3" s="1"/>
  <c r="E22" i="4"/>
  <c r="E23" i="4" s="1"/>
  <c r="E375" i="3"/>
  <c r="E10" i="7" s="1"/>
  <c r="E11" i="7" s="1"/>
  <c r="D375" i="3"/>
  <c r="D10" i="7" s="1"/>
  <c r="D11" i="7" s="1"/>
  <c r="D22" i="4"/>
  <c r="D23" i="4" s="1"/>
  <c r="C22" i="4"/>
  <c r="C23" i="4" s="1"/>
  <c r="C375" i="3"/>
  <c r="C10" i="7" s="1"/>
  <c r="C11" i="7" s="1"/>
  <c r="D24" i="4" l="1"/>
  <c r="D25" i="4" s="1"/>
  <c r="E24" i="4"/>
  <c r="E25" i="4" s="1"/>
  <c r="G277" i="3"/>
  <c r="C278" i="3" s="1"/>
  <c r="E277" i="3"/>
  <c r="D277" i="3" s="1"/>
  <c r="F24" i="4"/>
  <c r="F25" i="4" s="1"/>
  <c r="C24" i="4"/>
  <c r="C25" i="4" s="1"/>
  <c r="E5" i="5" l="1"/>
  <c r="E9" i="5" s="1"/>
  <c r="E19" i="5" s="1"/>
  <c r="E6" i="7"/>
  <c r="C5" i="5"/>
  <c r="C9" i="5" s="1"/>
  <c r="C19" i="5" s="1"/>
  <c r="C6" i="7"/>
  <c r="F6" i="7"/>
  <c r="F5" i="5"/>
  <c r="F9" i="5" s="1"/>
  <c r="F19" i="5" s="1"/>
  <c r="D5" i="5"/>
  <c r="D9" i="5" s="1"/>
  <c r="D19" i="5" s="1"/>
  <c r="D6" i="7"/>
  <c r="G278" i="3"/>
  <c r="C279" i="3" s="1"/>
  <c r="E278" i="3"/>
  <c r="D278" i="3" s="1"/>
  <c r="E279" i="3" l="1"/>
  <c r="D279" i="3" s="1"/>
  <c r="G279" i="3"/>
  <c r="C280" i="3" s="1"/>
  <c r="G280" i="3" l="1"/>
  <c r="C281" i="3" s="1"/>
  <c r="E280" i="3"/>
  <c r="D280" i="3" s="1"/>
  <c r="G281" i="3" l="1"/>
  <c r="C282" i="3" s="1"/>
  <c r="E281" i="3"/>
  <c r="D281" i="3" s="1"/>
  <c r="G282" i="3" l="1"/>
  <c r="C283" i="3" s="1"/>
  <c r="E282" i="3"/>
  <c r="D282" i="3" s="1"/>
  <c r="E283" i="3" l="1"/>
  <c r="D283" i="3" s="1"/>
  <c r="G283" i="3"/>
  <c r="C284" i="3" s="1"/>
  <c r="G284" i="3" l="1"/>
  <c r="C285" i="3" s="1"/>
  <c r="E284" i="3"/>
  <c r="D284" i="3" s="1"/>
  <c r="G285" i="3" l="1"/>
  <c r="C286" i="3" s="1"/>
  <c r="E285" i="3"/>
  <c r="D285" i="3" s="1"/>
  <c r="G286" i="3" l="1"/>
  <c r="C287" i="3" s="1"/>
  <c r="E286" i="3"/>
  <c r="D286" i="3" s="1"/>
  <c r="G287" i="3" l="1"/>
  <c r="C288" i="3" s="1"/>
  <c r="E287" i="3"/>
  <c r="D287" i="3" s="1"/>
  <c r="E288" i="3" l="1"/>
  <c r="D288" i="3" s="1"/>
  <c r="G288" i="3"/>
  <c r="C289" i="3" s="1"/>
  <c r="G289" i="3" l="1"/>
  <c r="C290" i="3" s="1"/>
  <c r="E289" i="3"/>
  <c r="D289" i="3" s="1"/>
  <c r="E290" i="3" l="1"/>
  <c r="D290" i="3" s="1"/>
  <c r="G290" i="3"/>
  <c r="C291" i="3" s="1"/>
  <c r="E291" i="3" l="1"/>
  <c r="D291" i="3" s="1"/>
  <c r="G291" i="3"/>
  <c r="C292" i="3" s="1"/>
  <c r="G292" i="3" l="1"/>
  <c r="C293" i="3" s="1"/>
  <c r="E292" i="3"/>
  <c r="D292" i="3" s="1"/>
  <c r="E293" i="3" l="1"/>
  <c r="D293" i="3" s="1"/>
  <c r="G293" i="3"/>
  <c r="C294" i="3" s="1"/>
  <c r="E294" i="3" l="1"/>
  <c r="D294" i="3" s="1"/>
  <c r="G294" i="3"/>
  <c r="C295" i="3" s="1"/>
  <c r="E295" i="3" l="1"/>
  <c r="D295" i="3" s="1"/>
  <c r="G295" i="3"/>
  <c r="C296" i="3" s="1"/>
  <c r="E296" i="3" l="1"/>
  <c r="D296" i="3" s="1"/>
  <c r="G296" i="3"/>
  <c r="C297" i="3" s="1"/>
  <c r="G297" i="3" l="1"/>
  <c r="C298" i="3" s="1"/>
  <c r="E297" i="3"/>
  <c r="D297" i="3" s="1"/>
  <c r="E298" i="3" l="1"/>
  <c r="D298" i="3" s="1"/>
  <c r="G298" i="3"/>
  <c r="C299" i="3" s="1"/>
  <c r="G299" i="3" l="1"/>
  <c r="C300" i="3" s="1"/>
  <c r="E299" i="3"/>
  <c r="D299" i="3" s="1"/>
  <c r="G300" i="3" l="1"/>
  <c r="C301" i="3" s="1"/>
  <c r="E300" i="3"/>
  <c r="D300" i="3" s="1"/>
  <c r="G301" i="3" l="1"/>
  <c r="C302" i="3" s="1"/>
  <c r="E301" i="3"/>
  <c r="D301" i="3" s="1"/>
  <c r="G302" i="3" l="1"/>
  <c r="C303" i="3" s="1"/>
  <c r="E302" i="3"/>
  <c r="D302" i="3" s="1"/>
  <c r="G303" i="3" l="1"/>
  <c r="C304" i="3" s="1"/>
  <c r="E303" i="3"/>
  <c r="D303" i="3" s="1"/>
  <c r="G304" i="3" l="1"/>
  <c r="C305" i="3" s="1"/>
  <c r="E304" i="3"/>
  <c r="D304" i="3" s="1"/>
  <c r="G305" i="3" l="1"/>
  <c r="C306" i="3" s="1"/>
  <c r="E305" i="3"/>
  <c r="D305" i="3" s="1"/>
  <c r="G306" i="3" l="1"/>
  <c r="C307" i="3" s="1"/>
  <c r="E306" i="3"/>
  <c r="D306" i="3" s="1"/>
  <c r="G307" i="3" l="1"/>
  <c r="C308" i="3" s="1"/>
  <c r="E307" i="3"/>
  <c r="D307" i="3" s="1"/>
  <c r="E308" i="3" l="1"/>
  <c r="D308" i="3" s="1"/>
  <c r="G308" i="3"/>
  <c r="C309" i="3" s="1"/>
  <c r="E309" i="3" l="1"/>
  <c r="D309" i="3" s="1"/>
  <c r="G309" i="3"/>
  <c r="C310" i="3" s="1"/>
  <c r="E310" i="3" l="1"/>
  <c r="D310" i="3" s="1"/>
  <c r="G310" i="3"/>
  <c r="C311" i="3" s="1"/>
  <c r="G311" i="3" l="1"/>
  <c r="C312" i="3" s="1"/>
  <c r="E311" i="3"/>
  <c r="D311" i="3" s="1"/>
  <c r="G312" i="3" l="1"/>
  <c r="C313" i="3" s="1"/>
  <c r="E312" i="3"/>
  <c r="D312" i="3" s="1"/>
  <c r="G313" i="3" l="1"/>
  <c r="C314" i="3" s="1"/>
  <c r="E313" i="3"/>
  <c r="D313" i="3" s="1"/>
  <c r="G314" i="3" l="1"/>
  <c r="C315" i="3" s="1"/>
  <c r="E314" i="3"/>
  <c r="D314" i="3" s="1"/>
  <c r="E315" i="3" l="1"/>
  <c r="D315" i="3" s="1"/>
  <c r="G315" i="3"/>
  <c r="C316" i="3" s="1"/>
  <c r="E316" i="3" l="1"/>
  <c r="D316" i="3" s="1"/>
  <c r="G316" i="3"/>
  <c r="C317" i="3" s="1"/>
  <c r="G317" i="3" l="1"/>
  <c r="C318" i="3" s="1"/>
  <c r="E317" i="3"/>
  <c r="D317" i="3" s="1"/>
  <c r="G318" i="3" l="1"/>
  <c r="C319" i="3" s="1"/>
  <c r="E318" i="3"/>
  <c r="D318" i="3" s="1"/>
  <c r="G319" i="3" l="1"/>
  <c r="C320" i="3" s="1"/>
  <c r="E319" i="3"/>
  <c r="D319" i="3" s="1"/>
  <c r="G320" i="3" l="1"/>
  <c r="C321" i="3" s="1"/>
  <c r="E320" i="3"/>
  <c r="D320" i="3" s="1"/>
  <c r="E321" i="3" l="1"/>
  <c r="D321" i="3" s="1"/>
  <c r="G321" i="3"/>
  <c r="C322" i="3" s="1"/>
  <c r="G322" i="3" l="1"/>
  <c r="C323" i="3" s="1"/>
  <c r="E322" i="3"/>
  <c r="D322" i="3" s="1"/>
  <c r="G323" i="3" l="1"/>
  <c r="C324" i="3" s="1"/>
  <c r="E323" i="3"/>
  <c r="D323" i="3" s="1"/>
  <c r="E324" i="3" l="1"/>
  <c r="D324" i="3" s="1"/>
  <c r="G324" i="3"/>
  <c r="C325" i="3" s="1"/>
  <c r="G325" i="3" l="1"/>
  <c r="C326" i="3" s="1"/>
  <c r="E325" i="3"/>
  <c r="D325" i="3" s="1"/>
  <c r="E326" i="3" l="1"/>
  <c r="D326" i="3" s="1"/>
  <c r="G326" i="3"/>
  <c r="C327" i="3" s="1"/>
  <c r="E327" i="3" l="1"/>
  <c r="D327" i="3" s="1"/>
  <c r="G327" i="3"/>
  <c r="C328" i="3" s="1"/>
  <c r="G328" i="3" l="1"/>
  <c r="C329" i="3" s="1"/>
  <c r="E328" i="3"/>
  <c r="D328" i="3" s="1"/>
  <c r="G329" i="3" l="1"/>
  <c r="C330" i="3" s="1"/>
  <c r="E329" i="3"/>
  <c r="D329" i="3" s="1"/>
  <c r="G330" i="3" l="1"/>
  <c r="C331" i="3" s="1"/>
  <c r="E330" i="3"/>
  <c r="D330" i="3" s="1"/>
  <c r="E331" i="3" l="1"/>
  <c r="D331" i="3" s="1"/>
  <c r="G331" i="3"/>
  <c r="C332" i="3" s="1"/>
  <c r="G332" i="3" l="1"/>
  <c r="C333" i="3" s="1"/>
  <c r="E332" i="3"/>
  <c r="D332" i="3" s="1"/>
  <c r="G333" i="3" l="1"/>
  <c r="C334" i="3" s="1"/>
  <c r="E333" i="3"/>
  <c r="D333" i="3" s="1"/>
  <c r="E334" i="3" l="1"/>
  <c r="D334" i="3" s="1"/>
  <c r="G334" i="3"/>
  <c r="C335" i="3" s="1"/>
  <c r="G335" i="3" l="1"/>
  <c r="C336" i="3" s="1"/>
  <c r="E335" i="3"/>
  <c r="D335" i="3" s="1"/>
  <c r="G336" i="3" l="1"/>
  <c r="C337" i="3" s="1"/>
  <c r="E336" i="3"/>
  <c r="D336" i="3" s="1"/>
  <c r="G337" i="3" l="1"/>
  <c r="C338" i="3" s="1"/>
  <c r="E337" i="3"/>
  <c r="D337" i="3" s="1"/>
  <c r="G338" i="3" l="1"/>
  <c r="C339" i="3" s="1"/>
  <c r="E338" i="3"/>
  <c r="D338" i="3" s="1"/>
  <c r="E339" i="3" l="1"/>
  <c r="D339" i="3" s="1"/>
  <c r="G339" i="3"/>
  <c r="C340" i="3" s="1"/>
  <c r="G340" i="3" l="1"/>
  <c r="C341" i="3" s="1"/>
  <c r="E340" i="3"/>
  <c r="D340" i="3" s="1"/>
  <c r="E341" i="3" l="1"/>
  <c r="D341" i="3" s="1"/>
  <c r="G341" i="3"/>
  <c r="C342" i="3" s="1"/>
  <c r="E342" i="3" l="1"/>
  <c r="D342" i="3" s="1"/>
  <c r="G342" i="3"/>
  <c r="C343" i="3" s="1"/>
  <c r="G343" i="3" l="1"/>
  <c r="C344" i="3" s="1"/>
  <c r="E343" i="3"/>
  <c r="D343" i="3" s="1"/>
  <c r="G344" i="3" l="1"/>
  <c r="C345" i="3" s="1"/>
  <c r="E344" i="3"/>
  <c r="D344" i="3" s="1"/>
  <c r="E345" i="3" l="1"/>
  <c r="D345" i="3" s="1"/>
  <c r="G345" i="3"/>
  <c r="C346" i="3" s="1"/>
  <c r="G346" i="3" l="1"/>
  <c r="C347" i="3" s="1"/>
  <c r="E346" i="3"/>
  <c r="D346" i="3" s="1"/>
  <c r="G347" i="3" l="1"/>
  <c r="C348" i="3" s="1"/>
  <c r="E347" i="3"/>
  <c r="D347" i="3" s="1"/>
  <c r="G348" i="3" l="1"/>
  <c r="C349" i="3" s="1"/>
  <c r="E348" i="3"/>
  <c r="D348" i="3" s="1"/>
  <c r="G349" i="3" l="1"/>
  <c r="C350" i="3" s="1"/>
  <c r="E349" i="3"/>
  <c r="D349" i="3" s="1"/>
  <c r="E350" i="3" l="1"/>
  <c r="D350" i="3" s="1"/>
  <c r="G350" i="3"/>
  <c r="C351" i="3" s="1"/>
  <c r="E351" i="3" l="1"/>
  <c r="D351" i="3" s="1"/>
  <c r="G351" i="3"/>
  <c r="C352" i="3" s="1"/>
  <c r="E352" i="3" l="1"/>
  <c r="D352" i="3" s="1"/>
  <c r="G352" i="3"/>
  <c r="C353" i="3" s="1"/>
  <c r="E353" i="3" l="1"/>
  <c r="D353" i="3" s="1"/>
  <c r="G353" i="3"/>
  <c r="C354" i="3" s="1"/>
  <c r="E354" i="3" l="1"/>
  <c r="D354" i="3" s="1"/>
  <c r="G354" i="3"/>
  <c r="C355" i="3" s="1"/>
  <c r="E355" i="3" l="1"/>
  <c r="D355" i="3" s="1"/>
  <c r="G355" i="3"/>
  <c r="C356" i="3" s="1"/>
  <c r="G356" i="3" l="1"/>
  <c r="C357" i="3" s="1"/>
  <c r="E356" i="3"/>
  <c r="D356" i="3" s="1"/>
  <c r="G357" i="3" l="1"/>
  <c r="C358" i="3" s="1"/>
  <c r="E357" i="3"/>
  <c r="D357" i="3" s="1"/>
  <c r="G358" i="3" l="1"/>
  <c r="C359" i="3" s="1"/>
  <c r="E358" i="3"/>
  <c r="D358" i="3" s="1"/>
  <c r="G359" i="3" l="1"/>
  <c r="C360" i="3" s="1"/>
  <c r="E359" i="3"/>
  <c r="D359" i="3" s="1"/>
  <c r="G360" i="3" l="1"/>
  <c r="C361" i="3" s="1"/>
  <c r="E360" i="3"/>
  <c r="D360" i="3" s="1"/>
  <c r="G361" i="3" l="1"/>
  <c r="C362" i="3" s="1"/>
  <c r="E361" i="3"/>
  <c r="D361" i="3" s="1"/>
  <c r="G362" i="3" l="1"/>
  <c r="C363" i="3" s="1"/>
  <c r="E362" i="3"/>
  <c r="D362" i="3" s="1"/>
  <c r="G363" i="3" l="1"/>
  <c r="C364" i="3" s="1"/>
  <c r="E363" i="3"/>
  <c r="D363" i="3" s="1"/>
  <c r="E364" i="3" l="1"/>
  <c r="D364" i="3" s="1"/>
  <c r="G364" i="3"/>
  <c r="C365" i="3" s="1"/>
  <c r="G365" i="3" l="1"/>
  <c r="C366" i="3" s="1"/>
  <c r="E365" i="3"/>
  <c r="D365" i="3" s="1"/>
  <c r="G366" i="3" l="1"/>
  <c r="C367" i="3" s="1"/>
  <c r="E366" i="3"/>
  <c r="D366" i="3" s="1"/>
  <c r="G367" i="3" l="1"/>
  <c r="C368" i="3" s="1"/>
  <c r="E367" i="3"/>
  <c r="D367" i="3" s="1"/>
  <c r="E368" i="3" l="1"/>
  <c r="G368" i="3"/>
  <c r="D368" i="3" l="1"/>
  <c r="D370" i="3" s="1"/>
  <c r="E370" i="3"/>
  <c r="B373" i="3"/>
  <c r="B22" i="4" l="1"/>
  <c r="B375" i="3"/>
  <c r="B10" i="7" s="1"/>
  <c r="B11" i="7" s="1"/>
  <c r="B12" i="8" l="1"/>
  <c r="B13" i="8" s="1"/>
  <c r="B23" i="4"/>
  <c r="B24" i="4" l="1"/>
  <c r="B25" i="4" s="1"/>
  <c r="B18" i="8"/>
  <c r="B15" i="8"/>
  <c r="B6" i="7" l="1"/>
  <c r="B16" i="6"/>
  <c r="B5" i="5"/>
  <c r="B9" i="5" s="1"/>
  <c r="B19" i="5" s="1"/>
  <c r="B21" i="5" s="1"/>
  <c r="B16" i="8"/>
  <c r="B17" i="8"/>
  <c r="C16" i="6" l="1"/>
  <c r="B17" i="6"/>
  <c r="B18" i="6" s="1"/>
  <c r="C20" i="5"/>
  <c r="C21" i="5" s="1"/>
  <c r="B5" i="6"/>
  <c r="B7" i="6" s="1"/>
  <c r="B14" i="7" l="1"/>
  <c r="B13" i="7"/>
  <c r="B9" i="6"/>
  <c r="B19" i="6" s="1"/>
  <c r="D20" i="5"/>
  <c r="D21" i="5" s="1"/>
  <c r="C5" i="6"/>
  <c r="C7" i="6" s="1"/>
  <c r="D16" i="6"/>
  <c r="C17" i="6"/>
  <c r="C18" i="6" s="1"/>
  <c r="D5" i="6" l="1"/>
  <c r="D7" i="6" s="1"/>
  <c r="E20" i="5"/>
  <c r="E21" i="5" s="1"/>
  <c r="D17" i="6"/>
  <c r="D18" i="6" s="1"/>
  <c r="E16" i="6"/>
  <c r="C14" i="7"/>
  <c r="C13" i="7"/>
  <c r="C9" i="6"/>
  <c r="C19" i="6" s="1"/>
  <c r="F16" i="6" l="1"/>
  <c r="F17" i="6" s="1"/>
  <c r="F18" i="6" s="1"/>
  <c r="E17" i="6"/>
  <c r="E18" i="6" s="1"/>
  <c r="E5" i="6"/>
  <c r="E7" i="6" s="1"/>
  <c r="F20" i="5"/>
  <c r="F21" i="5" s="1"/>
  <c r="F5" i="6" s="1"/>
  <c r="F7" i="6" s="1"/>
  <c r="D13" i="7"/>
  <c r="D14" i="7"/>
  <c r="D9" i="6"/>
  <c r="D19" i="6" s="1"/>
  <c r="F9" i="6" l="1"/>
  <c r="F19" i="6" s="1"/>
  <c r="F13" i="7"/>
  <c r="F14" i="7"/>
  <c r="E13" i="7"/>
  <c r="E9" i="6"/>
  <c r="E19" i="6" s="1"/>
  <c r="E14" i="7"/>
</calcChain>
</file>

<file path=xl/sharedStrings.xml><?xml version="1.0" encoding="utf-8"?>
<sst xmlns="http://schemas.openxmlformats.org/spreadsheetml/2006/main" count="220" uniqueCount="180">
  <si>
    <t>Five-year startup financial model</t>
  </si>
  <si>
    <t>All figures in US dollars ($). Every shaded cell is an input: replace the example figures with your own. Everything on the other sheets is calculated from this sheet.</t>
  </si>
  <si>
    <t>Business Plan Firm, businessplanfirm.com</t>
  </si>
  <si>
    <t>1. Start-up costs</t>
  </si>
  <si>
    <t>Item</t>
  </si>
  <si>
    <t>Fixed assets</t>
  </si>
  <si>
    <t>One-off expenses</t>
  </si>
  <si>
    <t>Equipment</t>
  </si>
  <si>
    <t>Fit-out and leasehold improvements</t>
  </si>
  <si>
    <t>Vehicles</t>
  </si>
  <si>
    <t>Furniture and IT</t>
  </si>
  <si>
    <t>Legal and professional set-up</t>
  </si>
  <si>
    <t>Licenses and permits</t>
  </si>
  <si>
    <t>Launch marketing</t>
  </si>
  <si>
    <t>Deposits and other one-off costs</t>
  </si>
  <si>
    <t>Total start-up costs</t>
  </si>
  <si>
    <t>Fixed assets are depreciated. One-off expenses are charged to year 1.</t>
  </si>
  <si>
    <t>2. Funding</t>
  </si>
  <si>
    <t>Owner and investor equity</t>
  </si>
  <si>
    <t>Loan amount</t>
  </si>
  <si>
    <t>Loan interest rate (annual)</t>
  </si>
  <si>
    <t>Loan term (years)</t>
  </si>
  <si>
    <t>Total funding</t>
  </si>
  <si>
    <t>Funding less start-up costs (opening working capital)</t>
  </si>
  <si>
    <t>3. Revenue streams</t>
  </si>
  <si>
    <t>Stream</t>
  </si>
  <si>
    <t>Units in month 1</t>
  </si>
  <si>
    <t>Price per unit</t>
  </si>
  <si>
    <t>Monthly unit growth</t>
  </si>
  <si>
    <t>Cost of sales, % of revenue</t>
  </si>
  <si>
    <t>Stream 1: name your first product or service</t>
  </si>
  <si>
    <t>Stream 2: name your second product or service</t>
  </si>
  <si>
    <t>Stream 3: name your third product or service</t>
  </si>
  <si>
    <t>Annual revenue growth, years 2 to 5</t>
  </si>
  <si>
    <t>4. Operating expenses (per month)</t>
  </si>
  <si>
    <t>Rent</t>
  </si>
  <si>
    <t>Utilities</t>
  </si>
  <si>
    <t>Marketing</t>
  </si>
  <si>
    <t>Insurance</t>
  </si>
  <si>
    <t>Software and subscriptions</t>
  </si>
  <si>
    <t>Professional fees</t>
  </si>
  <si>
    <t>Other operating costs</t>
  </si>
  <si>
    <t>Total monthly operating expenses</t>
  </si>
  <si>
    <t>Annual cost inflation, years 2 to 5</t>
  </si>
  <si>
    <t>5. Payroll</t>
  </si>
  <si>
    <t>Employees (full-time equivalent)</t>
  </si>
  <si>
    <t>Average salary per employee (annual)</t>
  </si>
  <si>
    <t>Owner salary (annual)</t>
  </si>
  <si>
    <t>Payroll taxes and benefits, % of salaries</t>
  </si>
  <si>
    <t>Total annual payroll cost</t>
  </si>
  <si>
    <t>6. Other assumptions</t>
  </si>
  <si>
    <t>Corporate tax rate</t>
  </si>
  <si>
    <t>Depreciation period for fixed assets (years)</t>
  </si>
  <si>
    <t>Receivable days (how long customers take to pay)</t>
  </si>
  <si>
    <t>Payable days (how long you take to pay suppliers)</t>
  </si>
  <si>
    <t>Example figures only. They are here so every sheet calculates on opening; they are not a forecast for any particular business.</t>
  </si>
  <si>
    <t>Sales forecast</t>
  </si>
  <si>
    <t>Year 1 month by month, then years 1 to 5. Driven by the revenue streams on the Inputs sheet.</t>
  </si>
  <si>
    <t>Year 1, month by month</t>
  </si>
  <si>
    <t>Month 1</t>
  </si>
  <si>
    <t>Month 2</t>
  </si>
  <si>
    <t>Month 3</t>
  </si>
  <si>
    <t>Month 4</t>
  </si>
  <si>
    <t>Month 5</t>
  </si>
  <si>
    <t>Month 6</t>
  </si>
  <si>
    <t>Month 7</t>
  </si>
  <si>
    <t>Month 8</t>
  </si>
  <si>
    <t>Month 9</t>
  </si>
  <si>
    <t>Month 10</t>
  </si>
  <si>
    <t>Month 11</t>
  </si>
  <si>
    <t>Month 12</t>
  </si>
  <si>
    <t>Year 1 total</t>
  </si>
  <si>
    <t>Stream 1 units</t>
  </si>
  <si>
    <t>Stream 1 revenue</t>
  </si>
  <si>
    <t>Stream 2 units</t>
  </si>
  <si>
    <t>Stream 2 revenue</t>
  </si>
  <si>
    <t>Stream 3 units</t>
  </si>
  <si>
    <t>Stream 3 revenue</t>
  </si>
  <si>
    <t>Total revenue</t>
  </si>
  <si>
    <t>Total cost of sales</t>
  </si>
  <si>
    <t>Gross profit</t>
  </si>
  <si>
    <t>Years 1 to 5</t>
  </si>
  <si>
    <t>Year 1</t>
  </si>
  <si>
    <t>Year 2</t>
  </si>
  <si>
    <t>Year 3</t>
  </si>
  <si>
    <t>Year 4</t>
  </si>
  <si>
    <t>Year 5</t>
  </si>
  <si>
    <t>Loan amortization</t>
  </si>
  <si>
    <t>Equal monthly payments over the term set on the Inputs sheet. The table runs 360 months, so a term of up to 30 years is covered.</t>
  </si>
  <si>
    <t>Annual interest rate</t>
  </si>
  <si>
    <t>Term (years)</t>
  </si>
  <si>
    <t>Monthly payment</t>
  </si>
  <si>
    <t>Month</t>
  </si>
  <si>
    <t>Year</t>
  </si>
  <si>
    <t>Opening balance</t>
  </si>
  <si>
    <t>Payment</t>
  </si>
  <si>
    <t>Interest</t>
  </si>
  <si>
    <t>Principal</t>
  </si>
  <si>
    <t>Closing balance</t>
  </si>
  <si>
    <t>Total</t>
  </si>
  <si>
    <t>Total principal above must equal the loan amount in B3.</t>
  </si>
  <si>
    <t>Annual summary</t>
  </si>
  <si>
    <t>Total debt service</t>
  </si>
  <si>
    <t>Closing loan balance</t>
  </si>
  <si>
    <t>Income statement</t>
  </si>
  <si>
    <t>Years 1 to 5, in US dollars ($).</t>
  </si>
  <si>
    <t>Revenue</t>
  </si>
  <si>
    <t>Cost of sales</t>
  </si>
  <si>
    <t>Payroll</t>
  </si>
  <si>
    <t>Start-up expenses (one-off, year 1)</t>
  </si>
  <si>
    <t>Total operating expenses</t>
  </si>
  <si>
    <t>EBITDA</t>
  </si>
  <si>
    <t>Depreciation</t>
  </si>
  <si>
    <t>Operating profit (EBIT)</t>
  </si>
  <si>
    <t>Loan interest</t>
  </si>
  <si>
    <t>Profit before tax</t>
  </si>
  <si>
    <t>Tax</t>
  </si>
  <si>
    <t>Net income</t>
  </si>
  <si>
    <t>Cash flow</t>
  </si>
  <si>
    <t>Years 1 to 5, in US dollars ($). Year 1 includes the funding raised and the start-up spend.</t>
  </si>
  <si>
    <t>Depreciation (non-cash)</t>
  </si>
  <si>
    <t>Change in accounts receivable</t>
  </si>
  <si>
    <t>Change in accounts payable</t>
  </si>
  <si>
    <t>Net cash from operations</t>
  </si>
  <si>
    <t>Purchase of fixed assets</t>
  </si>
  <si>
    <t>Net cash used in investing</t>
  </si>
  <si>
    <t>Equity invested</t>
  </si>
  <si>
    <t>Loan drawn</t>
  </si>
  <si>
    <t>Loan principal repaid</t>
  </si>
  <si>
    <t>Net cash from financing</t>
  </si>
  <si>
    <t>Net change in cash</t>
  </si>
  <si>
    <t>Cash at start of year</t>
  </si>
  <si>
    <t>Cash at end of year</t>
  </si>
  <si>
    <t>Balance sheet</t>
  </si>
  <si>
    <t>Year end, years 1 to 5, in US dollars ($).</t>
  </si>
  <si>
    <t>Cash</t>
  </si>
  <si>
    <t>Accounts receivable</t>
  </si>
  <si>
    <t>Total current assets</t>
  </si>
  <si>
    <t>Fixed assets, net of depreciation</t>
  </si>
  <si>
    <t>Total assets</t>
  </si>
  <si>
    <t>Accounts payable</t>
  </si>
  <si>
    <t>Loan balance</t>
  </si>
  <si>
    <t>Total liabilities</t>
  </si>
  <si>
    <t>Paid-in equity</t>
  </si>
  <si>
    <t>Retained earnings</t>
  </si>
  <si>
    <t>Total equity</t>
  </si>
  <si>
    <t>Total liabilities and equity</t>
  </si>
  <si>
    <t>Check (must be zero)</t>
  </si>
  <si>
    <t>Total assets less total liabilities and equity. This row must read zero in every year.</t>
  </si>
  <si>
    <t>Fixed asset schedule</t>
  </si>
  <si>
    <t>Fixed assets at cost</t>
  </si>
  <si>
    <t>Accumulated depreciation, opening</t>
  </si>
  <si>
    <t>Depreciation charge for the year</t>
  </si>
  <si>
    <t>Accumulated depreciation, closing</t>
  </si>
  <si>
    <t>Net book value</t>
  </si>
  <si>
    <t>Ratios</t>
  </si>
  <si>
    <t>Calculated from the statements. Lenders read the coverage and liquidity lines first.</t>
  </si>
  <si>
    <t>Gross margin</t>
  </si>
  <si>
    <t>Net margin</t>
  </si>
  <si>
    <t>EBITDA margin</t>
  </si>
  <si>
    <t>Cash available for debt service (EBITDA)</t>
  </si>
  <si>
    <t>Annual debt service (principal and interest)</t>
  </si>
  <si>
    <t>Debt-service-coverage ratio (DSCR)</t>
  </si>
  <si>
    <t>Current ratio</t>
  </si>
  <si>
    <t>Working capital</t>
  </si>
  <si>
    <t>DSCR is EBITDA divided by that year's principal and interest. Current liabilities are payables plus the loan principal falling due in the following 12 months.</t>
  </si>
  <si>
    <t>Breakeven</t>
  </si>
  <si>
    <t>Year 1 basis, in US dollars ($).</t>
  </si>
  <si>
    <t>Variable costs (cost of sales)</t>
  </si>
  <si>
    <t>Contribution margin</t>
  </si>
  <si>
    <t>Contribution margin ratio</t>
  </si>
  <si>
    <t>Fixed costs: operating expenses</t>
  </si>
  <si>
    <t>Fixed costs: depreciation</t>
  </si>
  <si>
    <t>Fixed costs: loan interest</t>
  </si>
  <si>
    <t>Total fixed costs</t>
  </si>
  <si>
    <t>Breakeven revenue (year)</t>
  </si>
  <si>
    <t>Breakeven revenue (month)</t>
  </si>
  <si>
    <t>Margin of safety on year 1 revenue</t>
  </si>
  <si>
    <t>Breakeven revenue including loan principal</t>
  </si>
  <si>
    <t>Breakeven revenue is total fixed costs divided by the contribution margin ratio. The last line adds the loan principal repaid in year 1, which is the sales level that also covers the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</si>
</sst>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Red]\-&quot;$&quot;#,##0"/>
    <numFmt numFmtId="165" formatCode="&quot;$&quot;#,##0.00;[Red]\-&quot;$&quot;#,##0.00"/>
    <numFmt numFmtId="166" formatCode="0.0%"/>
    <numFmt numFmtId="167" formatCode="0.0"/>
    <numFmt numFmtId="168" formatCode="0.00&quot;x&quot;"/>
  </numFmts>
  <fonts count="6" x14ac:knownFonts="1">
    <font>
      <sz val="11"/>
      <color theme="1"/>
      <name val="Calibri"/>
      <family val="2"/>
      <scheme val="minor"/>
    </font>
    <font>
      <b/>
      <sz val="15"/>
      <color rgb="FF063364"/>
      <name val="Calibri"/>
      <family val="2"/>
    </font>
    <font>
      <i/>
      <sz val="9"/>
      <color rgb="FF5E6872"/>
      <name val="Calibri"/>
      <family val="2"/>
    </font>
    <font>
      <b/>
      <sz val="11"/>
      <color rgb="FFFFFFFF"/>
      <name val="Calibri"/>
      <family val="2"/>
    </font>
    <font>
      <b/>
      <sz val="11"/>
      <name val="Calibri"/>
      <family val="2"/>
    </font>
    <font>
      <sz val="11"/>
      <name val="Calibri"/>
      <family val="2"/>
    </font>
  </fonts>
  <fills count="5">
    <fill>
      <patternFill patternType="none"/>
    </fill>
    <fill>
      <patternFill patternType="gray125"/>
    </fill>
    <fill>
      <patternFill patternType="solid">
        <fgColor rgb="FF063364"/>
      </patternFill>
    </fill>
    <fill>
      <patternFill patternType="solid">
        <fgColor rgb="FFE7EEF6"/>
      </patternFill>
    </fill>
    <fill>
      <patternFill patternType="solid">
        <fgColor rgb="FFF5F7FA"/>
      </patternFill>
    </fill>
  </fills>
  <borders count="3">
    <border>
      <left/>
      <right/>
      <top/>
      <bottom/>
      <diagonal/>
    </border>
    <border>
      <left style="thin">
        <color rgb="FFE3E8ED"/>
      </left>
      <right style="thin">
        <color rgb="FFE3E8ED"/>
      </right>
      <top style="thin">
        <color rgb="FFE3E8ED"/>
      </top>
      <bottom style="thin">
        <color rgb="FFE3E8ED"/>
      </bottom>
      <diagonal/>
    </border>
    <border>
      <left/>
      <right/>
      <top style="thin">
        <color rgb="FF063364"/>
      </top>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3" fillId="2" borderId="0" xfId="0" applyFont="1" applyFill="1"/>
    <xf numFmtId="0" fontId="4" fillId="0" borderId="0" xfId="0" applyFont="1"/>
    <xf numFmtId="0" fontId="5" fillId="0" borderId="0" xfId="0" applyFont="1"/>
    <xf numFmtId="164" fontId="5" fillId="3" borderId="1" xfId="0" applyNumberFormat="1" applyFont="1" applyFill="1" applyBorder="1"/>
    <xf numFmtId="0" fontId="4" fillId="4" borderId="0" xfId="0" applyFont="1" applyFill="1"/>
    <xf numFmtId="0" fontId="0" fillId="4" borderId="0" xfId="0" applyFill="1"/>
    <xf numFmtId="164" fontId="4" fillId="4" borderId="0" xfId="0" applyNumberFormat="1" applyFont="1" applyFill="1"/>
    <xf numFmtId="10" fontId="5" fillId="3" borderId="1" xfId="0" applyNumberFormat="1" applyFont="1" applyFill="1" applyBorder="1"/>
    <xf numFmtId="1" fontId="5" fillId="3" borderId="1" xfId="0" applyNumberFormat="1" applyFont="1" applyFill="1" applyBorder="1"/>
    <xf numFmtId="164" fontId="4" fillId="0" borderId="0" xfId="0" applyNumberFormat="1" applyFont="1"/>
    <xf numFmtId="3" fontId="5" fillId="3" borderId="1" xfId="0" applyNumberFormat="1" applyFont="1" applyFill="1" applyBorder="1"/>
    <xf numFmtId="165" fontId="5" fillId="3" borderId="1" xfId="0" applyNumberFormat="1" applyFont="1" applyFill="1" applyBorder="1"/>
    <xf numFmtId="166" fontId="5" fillId="3" borderId="1" xfId="0" applyNumberFormat="1" applyFont="1" applyFill="1" applyBorder="1"/>
    <xf numFmtId="167" fontId="5" fillId="3" borderId="1" xfId="0" applyNumberFormat="1" applyFont="1" applyFill="1" applyBorder="1"/>
    <xf numFmtId="0" fontId="3" fillId="2" borderId="0" xfId="0" applyFont="1" applyFill="1" applyAlignment="1">
      <alignment horizontal="right"/>
    </xf>
    <xf numFmtId="3" fontId="0" fillId="0" borderId="0" xfId="0" applyNumberFormat="1"/>
    <xf numFmtId="164" fontId="0" fillId="0" borderId="0" xfId="0" applyNumberFormat="1"/>
    <xf numFmtId="0" fontId="4" fillId="0" borderId="2" xfId="0" applyFont="1" applyBorder="1"/>
    <xf numFmtId="164" fontId="4" fillId="0" borderId="2" xfId="0" applyNumberFormat="1" applyFont="1" applyBorder="1"/>
    <xf numFmtId="0" fontId="0" fillId="2" borderId="0" xfId="0" applyFill="1"/>
    <xf numFmtId="10" fontId="0" fillId="0" borderId="0" xfId="0" applyNumberFormat="1"/>
    <xf numFmtId="1" fontId="0" fillId="0" borderId="0" xfId="0" applyNumberFormat="1"/>
    <xf numFmtId="165" fontId="4" fillId="0" borderId="0" xfId="0" applyNumberFormat="1" applyFont="1"/>
    <xf numFmtId="165" fontId="0" fillId="0" borderId="0" xfId="0" applyNumberFormat="1"/>
    <xf numFmtId="164" fontId="0" fillId="0" borderId="2" xfId="0" applyNumberFormat="1" applyBorder="1"/>
    <xf numFmtId="166" fontId="0" fillId="0" borderId="0" xfId="0" applyNumberFormat="1"/>
    <xf numFmtId="168" fontId="4"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showGridLines="0" tabSelected="1" workbookViewId="0"/>
  </sheetViews>
  <sheetFormatPr baseColWidth="10" defaultColWidth="8.83203125" defaultRowHeight="15" x14ac:dyDescent="0.2"/>
  <cols>
    <col min="1" max="1" width="46" customWidth="1"/>
    <col min="2" max="6" width="16" customWidth="1"/>
  </cols>
  <sheetData>
    <row r="1" spans="1:6" ht="20" x14ac:dyDescent="0.25">
      <c r="A1" s="1" t="s">
        <v>0</v>
      </c>
    </row>
    <row r="2" spans="1:6" x14ac:dyDescent="0.2">
      <c r="A2" s="2" t="s">
        <v>1</v>
      </c>
    </row>
    <row r="3" spans="1:6" x14ac:dyDescent="0.2">
      <c r="A3" s="2" t="s">
        <v>2</v>
      </c>
    </row>
    <row r="5" spans="1:6" x14ac:dyDescent="0.2">
      <c r="A5" s="3" t="s">
        <v>3</v>
      </c>
      <c r="B5" s="3"/>
      <c r="C5" s="3"/>
      <c r="D5" s="3"/>
      <c r="E5" s="3"/>
      <c r="F5" s="3"/>
    </row>
    <row r="6" spans="1:6" x14ac:dyDescent="0.2">
      <c r="A6" s="4" t="s">
        <v>4</v>
      </c>
      <c r="C6" s="4" t="s">
        <v>5</v>
      </c>
      <c r="D6" s="4" t="s">
        <v>6</v>
      </c>
    </row>
    <row r="7" spans="1:6" x14ac:dyDescent="0.2">
      <c r="A7" s="5" t="s">
        <v>7</v>
      </c>
      <c r="C7" s="6">
        <v>60000</v>
      </c>
      <c r="D7" s="6">
        <v>0</v>
      </c>
    </row>
    <row r="8" spans="1:6" x14ac:dyDescent="0.2">
      <c r="A8" s="5" t="s">
        <v>8</v>
      </c>
      <c r="C8" s="6">
        <v>40000</v>
      </c>
      <c r="D8" s="6">
        <v>0</v>
      </c>
    </row>
    <row r="9" spans="1:6" x14ac:dyDescent="0.2">
      <c r="A9" s="5" t="s">
        <v>9</v>
      </c>
      <c r="C9" s="6">
        <v>0</v>
      </c>
      <c r="D9" s="6">
        <v>0</v>
      </c>
    </row>
    <row r="10" spans="1:6" x14ac:dyDescent="0.2">
      <c r="A10" s="5" t="s">
        <v>10</v>
      </c>
      <c r="C10" s="6">
        <v>10000</v>
      </c>
      <c r="D10" s="6">
        <v>0</v>
      </c>
    </row>
    <row r="11" spans="1:6" x14ac:dyDescent="0.2">
      <c r="A11" s="5" t="s">
        <v>11</v>
      </c>
      <c r="C11" s="6">
        <v>0</v>
      </c>
      <c r="D11" s="6">
        <v>5000</v>
      </c>
    </row>
    <row r="12" spans="1:6" x14ac:dyDescent="0.2">
      <c r="A12" s="5" t="s">
        <v>12</v>
      </c>
      <c r="C12" s="6">
        <v>0</v>
      </c>
      <c r="D12" s="6">
        <v>3000</v>
      </c>
    </row>
    <row r="13" spans="1:6" x14ac:dyDescent="0.2">
      <c r="A13" s="5" t="s">
        <v>13</v>
      </c>
      <c r="C13" s="6">
        <v>0</v>
      </c>
      <c r="D13" s="6">
        <v>7000</v>
      </c>
    </row>
    <row r="14" spans="1:6" x14ac:dyDescent="0.2">
      <c r="A14" s="5" t="s">
        <v>14</v>
      </c>
      <c r="C14" s="6">
        <v>0</v>
      </c>
      <c r="D14" s="6">
        <v>5000</v>
      </c>
    </row>
    <row r="15" spans="1:6" x14ac:dyDescent="0.2">
      <c r="A15" s="7" t="s">
        <v>15</v>
      </c>
      <c r="B15" s="8"/>
      <c r="C15" s="9">
        <f>SUM(C7:C14)</f>
        <v>110000</v>
      </c>
      <c r="D15" s="9">
        <f>SUM(D7:D14)</f>
        <v>20000</v>
      </c>
      <c r="E15" s="9">
        <f>C15+D15</f>
        <v>130000</v>
      </c>
    </row>
    <row r="16" spans="1:6" x14ac:dyDescent="0.2">
      <c r="A16" s="2" t="s">
        <v>16</v>
      </c>
    </row>
    <row r="17" spans="1:6" x14ac:dyDescent="0.2">
      <c r="A17" s="3" t="s">
        <v>17</v>
      </c>
      <c r="B17" s="3"/>
      <c r="C17" s="3"/>
      <c r="D17" s="3"/>
      <c r="E17" s="3"/>
      <c r="F17" s="3"/>
    </row>
    <row r="18" spans="1:6" x14ac:dyDescent="0.2">
      <c r="A18" s="5" t="s">
        <v>18</v>
      </c>
      <c r="C18" s="6">
        <v>60000</v>
      </c>
    </row>
    <row r="19" spans="1:6" x14ac:dyDescent="0.2">
      <c r="A19" s="5" t="s">
        <v>19</v>
      </c>
      <c r="C19" s="6">
        <v>100000</v>
      </c>
    </row>
    <row r="20" spans="1:6" x14ac:dyDescent="0.2">
      <c r="A20" s="5" t="s">
        <v>20</v>
      </c>
      <c r="C20" s="10">
        <v>0.1</v>
      </c>
    </row>
    <row r="21" spans="1:6" x14ac:dyDescent="0.2">
      <c r="A21" s="5" t="s">
        <v>21</v>
      </c>
      <c r="C21" s="11">
        <v>7</v>
      </c>
    </row>
    <row r="22" spans="1:6" x14ac:dyDescent="0.2">
      <c r="A22" s="4" t="s">
        <v>22</v>
      </c>
      <c r="C22" s="12">
        <f>C18+C19</f>
        <v>160000</v>
      </c>
    </row>
    <row r="23" spans="1:6" x14ac:dyDescent="0.2">
      <c r="A23" s="4" t="s">
        <v>23</v>
      </c>
      <c r="C23" s="12">
        <f>C22-E15</f>
        <v>30000</v>
      </c>
    </row>
    <row r="25" spans="1:6" x14ac:dyDescent="0.2">
      <c r="A25" s="3" t="s">
        <v>24</v>
      </c>
      <c r="B25" s="3"/>
      <c r="C25" s="3"/>
      <c r="D25" s="3"/>
      <c r="E25" s="3"/>
      <c r="F25" s="3"/>
    </row>
    <row r="26" spans="1:6" x14ac:dyDescent="0.2">
      <c r="A26" s="4" t="s">
        <v>25</v>
      </c>
      <c r="B26" s="4" t="s">
        <v>26</v>
      </c>
      <c r="C26" s="4" t="s">
        <v>27</v>
      </c>
      <c r="D26" s="4" t="s">
        <v>28</v>
      </c>
      <c r="E26" s="4" t="s">
        <v>29</v>
      </c>
    </row>
    <row r="27" spans="1:6" x14ac:dyDescent="0.2">
      <c r="A27" s="5" t="s">
        <v>30</v>
      </c>
      <c r="B27" s="13">
        <v>900</v>
      </c>
      <c r="C27" s="14">
        <v>45</v>
      </c>
      <c r="D27" s="15">
        <v>2.5000000000000001E-2</v>
      </c>
      <c r="E27" s="15">
        <v>0.35</v>
      </c>
    </row>
    <row r="28" spans="1:6" x14ac:dyDescent="0.2">
      <c r="A28" s="5" t="s">
        <v>31</v>
      </c>
      <c r="B28" s="13">
        <v>250</v>
      </c>
      <c r="C28" s="14">
        <v>120</v>
      </c>
      <c r="D28" s="15">
        <v>0.02</v>
      </c>
      <c r="E28" s="15">
        <v>0.4</v>
      </c>
    </row>
    <row r="29" spans="1:6" x14ac:dyDescent="0.2">
      <c r="A29" s="5" t="s">
        <v>32</v>
      </c>
      <c r="B29" s="13">
        <v>0</v>
      </c>
      <c r="C29" s="14">
        <v>0</v>
      </c>
      <c r="D29" s="15">
        <v>0</v>
      </c>
      <c r="E29" s="15">
        <v>0</v>
      </c>
    </row>
    <row r="30" spans="1:6" x14ac:dyDescent="0.2">
      <c r="A30" s="5" t="s">
        <v>33</v>
      </c>
      <c r="C30" s="15">
        <v>0.15</v>
      </c>
    </row>
    <row r="32" spans="1:6" x14ac:dyDescent="0.2">
      <c r="A32" s="3" t="s">
        <v>34</v>
      </c>
      <c r="B32" s="3"/>
      <c r="C32" s="3"/>
      <c r="D32" s="3"/>
      <c r="E32" s="3"/>
      <c r="F32" s="3"/>
    </row>
    <row r="33" spans="1:6" x14ac:dyDescent="0.2">
      <c r="A33" s="5" t="s">
        <v>35</v>
      </c>
      <c r="C33" s="6">
        <v>4500</v>
      </c>
    </row>
    <row r="34" spans="1:6" x14ac:dyDescent="0.2">
      <c r="A34" s="5" t="s">
        <v>36</v>
      </c>
      <c r="C34" s="6">
        <v>900</v>
      </c>
    </row>
    <row r="35" spans="1:6" x14ac:dyDescent="0.2">
      <c r="A35" s="5" t="s">
        <v>37</v>
      </c>
      <c r="C35" s="6">
        <v>2500</v>
      </c>
    </row>
    <row r="36" spans="1:6" x14ac:dyDescent="0.2">
      <c r="A36" s="5" t="s">
        <v>38</v>
      </c>
      <c r="C36" s="6">
        <v>600</v>
      </c>
    </row>
    <row r="37" spans="1:6" x14ac:dyDescent="0.2">
      <c r="A37" s="5" t="s">
        <v>39</v>
      </c>
      <c r="C37" s="6">
        <v>400</v>
      </c>
    </row>
    <row r="38" spans="1:6" x14ac:dyDescent="0.2">
      <c r="A38" s="5" t="s">
        <v>40</v>
      </c>
      <c r="C38" s="6">
        <v>500</v>
      </c>
    </row>
    <row r="39" spans="1:6" x14ac:dyDescent="0.2">
      <c r="A39" s="5" t="s">
        <v>41</v>
      </c>
      <c r="C39" s="6">
        <v>700</v>
      </c>
    </row>
    <row r="40" spans="1:6" x14ac:dyDescent="0.2">
      <c r="A40" s="4" t="s">
        <v>42</v>
      </c>
      <c r="C40" s="12">
        <f>SUM(C33:C39)</f>
        <v>10100</v>
      </c>
    </row>
    <row r="41" spans="1:6" x14ac:dyDescent="0.2">
      <c r="A41" s="5" t="s">
        <v>43</v>
      </c>
      <c r="C41" s="15">
        <v>0.03</v>
      </c>
    </row>
    <row r="43" spans="1:6" x14ac:dyDescent="0.2">
      <c r="A43" s="3" t="s">
        <v>44</v>
      </c>
      <c r="B43" s="3"/>
      <c r="C43" s="3"/>
      <c r="D43" s="3"/>
      <c r="E43" s="3"/>
      <c r="F43" s="3"/>
    </row>
    <row r="44" spans="1:6" x14ac:dyDescent="0.2">
      <c r="A44" s="5" t="s">
        <v>45</v>
      </c>
      <c r="C44" s="16">
        <v>4</v>
      </c>
    </row>
    <row r="45" spans="1:6" x14ac:dyDescent="0.2">
      <c r="A45" s="5" t="s">
        <v>46</v>
      </c>
      <c r="C45" s="6">
        <v>42000</v>
      </c>
    </row>
    <row r="46" spans="1:6" x14ac:dyDescent="0.2">
      <c r="A46" s="5" t="s">
        <v>47</v>
      </c>
      <c r="C46" s="6">
        <v>60000</v>
      </c>
    </row>
    <row r="47" spans="1:6" x14ac:dyDescent="0.2">
      <c r="A47" s="5" t="s">
        <v>48</v>
      </c>
      <c r="C47" s="15">
        <v>0.12</v>
      </c>
    </row>
    <row r="48" spans="1:6" x14ac:dyDescent="0.2">
      <c r="A48" s="4" t="s">
        <v>49</v>
      </c>
      <c r="C48" s="12">
        <f>(C44*C45+C46)*(1+C47)</f>
        <v>255360.00000000003</v>
      </c>
    </row>
    <row r="50" spans="1:6" x14ac:dyDescent="0.2">
      <c r="A50" s="3" t="s">
        <v>50</v>
      </c>
      <c r="B50" s="3"/>
      <c r="C50" s="3"/>
      <c r="D50" s="3"/>
      <c r="E50" s="3"/>
      <c r="F50" s="3"/>
    </row>
    <row r="51" spans="1:6" x14ac:dyDescent="0.2">
      <c r="A51" s="5" t="s">
        <v>51</v>
      </c>
      <c r="C51" s="15">
        <v>0.21</v>
      </c>
    </row>
    <row r="52" spans="1:6" x14ac:dyDescent="0.2">
      <c r="A52" s="5" t="s">
        <v>52</v>
      </c>
      <c r="C52" s="11">
        <v>7</v>
      </c>
    </row>
    <row r="53" spans="1:6" x14ac:dyDescent="0.2">
      <c r="A53" s="5" t="s">
        <v>53</v>
      </c>
      <c r="C53" s="11">
        <v>20</v>
      </c>
    </row>
    <row r="54" spans="1:6" x14ac:dyDescent="0.2">
      <c r="A54" s="5" t="s">
        <v>54</v>
      </c>
      <c r="C54" s="11">
        <v>30</v>
      </c>
    </row>
    <row r="56" spans="1:6" x14ac:dyDescent="0.2">
      <c r="A56" s="2" t="s">
        <v>55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34" customWidth="1"/>
    <col min="2" max="15" width="13" customWidth="1"/>
  </cols>
  <sheetData>
    <row r="1" spans="1:14" ht="20" x14ac:dyDescent="0.25">
      <c r="A1" s="1" t="s">
        <v>56</v>
      </c>
    </row>
    <row r="2" spans="1:14" x14ac:dyDescent="0.2">
      <c r="A2" s="2" t="s">
        <v>57</v>
      </c>
    </row>
    <row r="4" spans="1:14" x14ac:dyDescent="0.2">
      <c r="A4" s="4" t="s">
        <v>58</v>
      </c>
    </row>
    <row r="5" spans="1:14" x14ac:dyDescent="0.2">
      <c r="A5" s="3"/>
      <c r="B5" s="17" t="s">
        <v>59</v>
      </c>
      <c r="C5" s="17" t="s">
        <v>60</v>
      </c>
      <c r="D5" s="17" t="s">
        <v>61</v>
      </c>
      <c r="E5" s="17" t="s">
        <v>62</v>
      </c>
      <c r="F5" s="17" t="s">
        <v>63</v>
      </c>
      <c r="G5" s="17" t="s">
        <v>64</v>
      </c>
      <c r="H5" s="17" t="s">
        <v>65</v>
      </c>
      <c r="I5" s="17" t="s">
        <v>66</v>
      </c>
      <c r="J5" s="17" t="s">
        <v>67</v>
      </c>
      <c r="K5" s="17" t="s">
        <v>68</v>
      </c>
      <c r="L5" s="17" t="s">
        <v>69</v>
      </c>
      <c r="M5" s="17" t="s">
        <v>70</v>
      </c>
      <c r="N5" s="17" t="s">
        <v>71</v>
      </c>
    </row>
    <row r="6" spans="1:14" x14ac:dyDescent="0.2">
      <c r="A6" s="5" t="s">
        <v>72</v>
      </c>
      <c r="B6" s="18">
        <f>Inputs!B27</f>
        <v>900</v>
      </c>
      <c r="C6" s="18">
        <f>ROUND(B6*(1+Inputs!$D$27),0)</f>
        <v>923</v>
      </c>
      <c r="D6" s="18">
        <f>ROUND(C6*(1+Inputs!$D$27),0)</f>
        <v>946</v>
      </c>
      <c r="E6" s="18">
        <f>ROUND(D6*(1+Inputs!$D$27),0)</f>
        <v>970</v>
      </c>
      <c r="F6" s="18">
        <f>ROUND(E6*(1+Inputs!$D$27),0)</f>
        <v>994</v>
      </c>
      <c r="G6" s="18">
        <f>ROUND(F6*(1+Inputs!$D$27),0)</f>
        <v>1019</v>
      </c>
      <c r="H6" s="18">
        <f>ROUND(G6*(1+Inputs!$D$27),0)</f>
        <v>1044</v>
      </c>
      <c r="I6" s="18">
        <f>ROUND(H6*(1+Inputs!$D$27),0)</f>
        <v>1070</v>
      </c>
      <c r="J6" s="18">
        <f>ROUND(I6*(1+Inputs!$D$27),0)</f>
        <v>1097</v>
      </c>
      <c r="K6" s="18">
        <f>ROUND(J6*(1+Inputs!$D$27),0)</f>
        <v>1124</v>
      </c>
      <c r="L6" s="18">
        <f>ROUND(K6*(1+Inputs!$D$27),0)</f>
        <v>1152</v>
      </c>
      <c r="M6" s="18">
        <f>ROUND(L6*(1+Inputs!$D$27),0)</f>
        <v>1181</v>
      </c>
      <c r="N6" s="18">
        <f t="shared" ref="N6:N14" si="0">SUM(B6:M6)</f>
        <v>12420</v>
      </c>
    </row>
    <row r="7" spans="1:14" x14ac:dyDescent="0.2">
      <c r="A7" s="5" t="s">
        <v>73</v>
      </c>
      <c r="B7" s="19">
        <f>B6*Inputs!$C$27</f>
        <v>40500</v>
      </c>
      <c r="C7" s="19">
        <f>C6*Inputs!$C$27</f>
        <v>41535</v>
      </c>
      <c r="D7" s="19">
        <f>D6*Inputs!$C$27</f>
        <v>42570</v>
      </c>
      <c r="E7" s="19">
        <f>E6*Inputs!$C$27</f>
        <v>43650</v>
      </c>
      <c r="F7" s="19">
        <f>F6*Inputs!$C$27</f>
        <v>44730</v>
      </c>
      <c r="G7" s="19">
        <f>G6*Inputs!$C$27</f>
        <v>45855</v>
      </c>
      <c r="H7" s="19">
        <f>H6*Inputs!$C$27</f>
        <v>46980</v>
      </c>
      <c r="I7" s="19">
        <f>I6*Inputs!$C$27</f>
        <v>48150</v>
      </c>
      <c r="J7" s="19">
        <f>J6*Inputs!$C$27</f>
        <v>49365</v>
      </c>
      <c r="K7" s="19">
        <f>K6*Inputs!$C$27</f>
        <v>50580</v>
      </c>
      <c r="L7" s="19">
        <f>L6*Inputs!$C$27</f>
        <v>51840</v>
      </c>
      <c r="M7" s="19">
        <f>M6*Inputs!$C$27</f>
        <v>53145</v>
      </c>
      <c r="N7" s="12">
        <f t="shared" si="0"/>
        <v>558900</v>
      </c>
    </row>
    <row r="8" spans="1:14" x14ac:dyDescent="0.2">
      <c r="A8" s="5" t="s">
        <v>74</v>
      </c>
      <c r="B8" s="18">
        <f>Inputs!B28</f>
        <v>250</v>
      </c>
      <c r="C8" s="18">
        <f>ROUND(B8*(1+Inputs!$D$28),0)</f>
        <v>255</v>
      </c>
      <c r="D8" s="18">
        <f>ROUND(C8*(1+Inputs!$D$28),0)</f>
        <v>260</v>
      </c>
      <c r="E8" s="18">
        <f>ROUND(D8*(1+Inputs!$D$28),0)</f>
        <v>265</v>
      </c>
      <c r="F8" s="18">
        <f>ROUND(E8*(1+Inputs!$D$28),0)</f>
        <v>270</v>
      </c>
      <c r="G8" s="18">
        <f>ROUND(F8*(1+Inputs!$D$28),0)</f>
        <v>275</v>
      </c>
      <c r="H8" s="18">
        <f>ROUND(G8*(1+Inputs!$D$28),0)</f>
        <v>281</v>
      </c>
      <c r="I8" s="18">
        <f>ROUND(H8*(1+Inputs!$D$28),0)</f>
        <v>287</v>
      </c>
      <c r="J8" s="18">
        <f>ROUND(I8*(1+Inputs!$D$28),0)</f>
        <v>293</v>
      </c>
      <c r="K8" s="18">
        <f>ROUND(J8*(1+Inputs!$D$28),0)</f>
        <v>299</v>
      </c>
      <c r="L8" s="18">
        <f>ROUND(K8*(1+Inputs!$D$28),0)</f>
        <v>305</v>
      </c>
      <c r="M8" s="18">
        <f>ROUND(L8*(1+Inputs!$D$28),0)</f>
        <v>311</v>
      </c>
      <c r="N8" s="18">
        <f t="shared" si="0"/>
        <v>3351</v>
      </c>
    </row>
    <row r="9" spans="1:14" x14ac:dyDescent="0.2">
      <c r="A9" s="5" t="s">
        <v>75</v>
      </c>
      <c r="B9" s="19">
        <f>B8*Inputs!$C$28</f>
        <v>30000</v>
      </c>
      <c r="C9" s="19">
        <f>C8*Inputs!$C$28</f>
        <v>30600</v>
      </c>
      <c r="D9" s="19">
        <f>D8*Inputs!$C$28</f>
        <v>31200</v>
      </c>
      <c r="E9" s="19">
        <f>E8*Inputs!$C$28</f>
        <v>31800</v>
      </c>
      <c r="F9" s="19">
        <f>F8*Inputs!$C$28</f>
        <v>32400</v>
      </c>
      <c r="G9" s="19">
        <f>G8*Inputs!$C$28</f>
        <v>33000</v>
      </c>
      <c r="H9" s="19">
        <f>H8*Inputs!$C$28</f>
        <v>33720</v>
      </c>
      <c r="I9" s="19">
        <f>I8*Inputs!$C$28</f>
        <v>34440</v>
      </c>
      <c r="J9" s="19">
        <f>J8*Inputs!$C$28</f>
        <v>35160</v>
      </c>
      <c r="K9" s="19">
        <f>K8*Inputs!$C$28</f>
        <v>35880</v>
      </c>
      <c r="L9" s="19">
        <f>L8*Inputs!$C$28</f>
        <v>36600</v>
      </c>
      <c r="M9" s="19">
        <f>M8*Inputs!$C$28</f>
        <v>37320</v>
      </c>
      <c r="N9" s="12">
        <f t="shared" si="0"/>
        <v>402120</v>
      </c>
    </row>
    <row r="10" spans="1:14" x14ac:dyDescent="0.2">
      <c r="A10" s="5" t="s">
        <v>76</v>
      </c>
      <c r="B10" s="18">
        <f>Inputs!B29</f>
        <v>0</v>
      </c>
      <c r="C10" s="18">
        <f>ROUND(B10*(1+Inputs!$D$29),0)</f>
        <v>0</v>
      </c>
      <c r="D10" s="18">
        <f>ROUND(C10*(1+Inputs!$D$29),0)</f>
        <v>0</v>
      </c>
      <c r="E10" s="18">
        <f>ROUND(D10*(1+Inputs!$D$29),0)</f>
        <v>0</v>
      </c>
      <c r="F10" s="18">
        <f>ROUND(E10*(1+Inputs!$D$29),0)</f>
        <v>0</v>
      </c>
      <c r="G10" s="18">
        <f>ROUND(F10*(1+Inputs!$D$29),0)</f>
        <v>0</v>
      </c>
      <c r="H10" s="18">
        <f>ROUND(G10*(1+Inputs!$D$29),0)</f>
        <v>0</v>
      </c>
      <c r="I10" s="18">
        <f>ROUND(H10*(1+Inputs!$D$29),0)</f>
        <v>0</v>
      </c>
      <c r="J10" s="18">
        <f>ROUND(I10*(1+Inputs!$D$29),0)</f>
        <v>0</v>
      </c>
      <c r="K10" s="18">
        <f>ROUND(J10*(1+Inputs!$D$29),0)</f>
        <v>0</v>
      </c>
      <c r="L10" s="18">
        <f>ROUND(K10*(1+Inputs!$D$29),0)</f>
        <v>0</v>
      </c>
      <c r="M10" s="18">
        <f>ROUND(L10*(1+Inputs!$D$29),0)</f>
        <v>0</v>
      </c>
      <c r="N10" s="18">
        <f t="shared" si="0"/>
        <v>0</v>
      </c>
    </row>
    <row r="11" spans="1:14" x14ac:dyDescent="0.2">
      <c r="A11" s="5" t="s">
        <v>77</v>
      </c>
      <c r="B11" s="19">
        <f>B10*Inputs!$C$29</f>
        <v>0</v>
      </c>
      <c r="C11" s="19">
        <f>C10*Inputs!$C$29</f>
        <v>0</v>
      </c>
      <c r="D11" s="19">
        <f>D10*Inputs!$C$29</f>
        <v>0</v>
      </c>
      <c r="E11" s="19">
        <f>E10*Inputs!$C$29</f>
        <v>0</v>
      </c>
      <c r="F11" s="19">
        <f>F10*Inputs!$C$29</f>
        <v>0</v>
      </c>
      <c r="G11" s="19">
        <f>G10*Inputs!$C$29</f>
        <v>0</v>
      </c>
      <c r="H11" s="19">
        <f>H10*Inputs!$C$29</f>
        <v>0</v>
      </c>
      <c r="I11" s="19">
        <f>I10*Inputs!$C$29</f>
        <v>0</v>
      </c>
      <c r="J11" s="19">
        <f>J10*Inputs!$C$29</f>
        <v>0</v>
      </c>
      <c r="K11" s="19">
        <f>K10*Inputs!$C$29</f>
        <v>0</v>
      </c>
      <c r="L11" s="19">
        <f>L10*Inputs!$C$29</f>
        <v>0</v>
      </c>
      <c r="M11" s="19">
        <f>M10*Inputs!$C$29</f>
        <v>0</v>
      </c>
      <c r="N11" s="12">
        <f t="shared" si="0"/>
        <v>0</v>
      </c>
    </row>
    <row r="12" spans="1:14" x14ac:dyDescent="0.2">
      <c r="A12" s="20" t="s">
        <v>78</v>
      </c>
      <c r="B12" s="21">
        <f t="shared" ref="B12:M12" si="1">B7+B9+B11</f>
        <v>70500</v>
      </c>
      <c r="C12" s="21">
        <f t="shared" si="1"/>
        <v>72135</v>
      </c>
      <c r="D12" s="21">
        <f t="shared" si="1"/>
        <v>73770</v>
      </c>
      <c r="E12" s="21">
        <f t="shared" si="1"/>
        <v>75450</v>
      </c>
      <c r="F12" s="21">
        <f t="shared" si="1"/>
        <v>77130</v>
      </c>
      <c r="G12" s="21">
        <f t="shared" si="1"/>
        <v>78855</v>
      </c>
      <c r="H12" s="21">
        <f t="shared" si="1"/>
        <v>80700</v>
      </c>
      <c r="I12" s="21">
        <f t="shared" si="1"/>
        <v>82590</v>
      </c>
      <c r="J12" s="21">
        <f t="shared" si="1"/>
        <v>84525</v>
      </c>
      <c r="K12" s="21">
        <f t="shared" si="1"/>
        <v>86460</v>
      </c>
      <c r="L12" s="21">
        <f t="shared" si="1"/>
        <v>88440</v>
      </c>
      <c r="M12" s="21">
        <f t="shared" si="1"/>
        <v>90465</v>
      </c>
      <c r="N12" s="21">
        <f t="shared" si="0"/>
        <v>961020</v>
      </c>
    </row>
    <row r="13" spans="1:14" x14ac:dyDescent="0.2">
      <c r="A13" s="5" t="s">
        <v>79</v>
      </c>
      <c r="B13" s="19">
        <f>B7*Inputs!$E$27+B9*Inputs!$E$28+B11*Inputs!$E$29</f>
        <v>26175</v>
      </c>
      <c r="C13" s="19">
        <f>C7*Inputs!$E$27+C9*Inputs!$E$28+C11*Inputs!$E$29</f>
        <v>26777.25</v>
      </c>
      <c r="D13" s="19">
        <f>D7*Inputs!$E$27+D9*Inputs!$E$28+D11*Inputs!$E$29</f>
        <v>27379.5</v>
      </c>
      <c r="E13" s="19">
        <f>E7*Inputs!$E$27+E9*Inputs!$E$28+E11*Inputs!$E$29</f>
        <v>27997.5</v>
      </c>
      <c r="F13" s="19">
        <f>F7*Inputs!$E$27+F9*Inputs!$E$28+F11*Inputs!$E$29</f>
        <v>28615.5</v>
      </c>
      <c r="G13" s="19">
        <f>G7*Inputs!$E$27+G9*Inputs!$E$28+G11*Inputs!$E$29</f>
        <v>29249.25</v>
      </c>
      <c r="H13" s="19">
        <f>H7*Inputs!$E$27+H9*Inputs!$E$28+H11*Inputs!$E$29</f>
        <v>29931</v>
      </c>
      <c r="I13" s="19">
        <f>I7*Inputs!$E$27+I9*Inputs!$E$28+I11*Inputs!$E$29</f>
        <v>30628.5</v>
      </c>
      <c r="J13" s="19">
        <f>J7*Inputs!$E$27+J9*Inputs!$E$28+J11*Inputs!$E$29</f>
        <v>31341.75</v>
      </c>
      <c r="K13" s="19">
        <f>K7*Inputs!$E$27+K9*Inputs!$E$28+K11*Inputs!$E$29</f>
        <v>32055</v>
      </c>
      <c r="L13" s="19">
        <f>L7*Inputs!$E$27+L9*Inputs!$E$28+L11*Inputs!$E$29</f>
        <v>32784</v>
      </c>
      <c r="M13" s="19">
        <f>M7*Inputs!$E$27+M9*Inputs!$E$28+M11*Inputs!$E$29</f>
        <v>33528.75</v>
      </c>
      <c r="N13" s="12">
        <f t="shared" si="0"/>
        <v>356463</v>
      </c>
    </row>
    <row r="14" spans="1:14" x14ac:dyDescent="0.2">
      <c r="A14" s="4" t="s">
        <v>80</v>
      </c>
      <c r="B14" s="12">
        <f t="shared" ref="B14:M14" si="2">B12-B13</f>
        <v>44325</v>
      </c>
      <c r="C14" s="12">
        <f t="shared" si="2"/>
        <v>45357.75</v>
      </c>
      <c r="D14" s="12">
        <f t="shared" si="2"/>
        <v>46390.5</v>
      </c>
      <c r="E14" s="12">
        <f t="shared" si="2"/>
        <v>47452.5</v>
      </c>
      <c r="F14" s="12">
        <f t="shared" si="2"/>
        <v>48514.5</v>
      </c>
      <c r="G14" s="12">
        <f t="shared" si="2"/>
        <v>49605.75</v>
      </c>
      <c r="H14" s="12">
        <f t="shared" si="2"/>
        <v>50769</v>
      </c>
      <c r="I14" s="12">
        <f t="shared" si="2"/>
        <v>51961.5</v>
      </c>
      <c r="J14" s="12">
        <f t="shared" si="2"/>
        <v>53183.25</v>
      </c>
      <c r="K14" s="12">
        <f t="shared" si="2"/>
        <v>54405</v>
      </c>
      <c r="L14" s="12">
        <f t="shared" si="2"/>
        <v>55656</v>
      </c>
      <c r="M14" s="12">
        <f t="shared" si="2"/>
        <v>56936.25</v>
      </c>
      <c r="N14" s="12">
        <f t="shared" si="0"/>
        <v>604557</v>
      </c>
    </row>
    <row r="16" spans="1:14" x14ac:dyDescent="0.2">
      <c r="A16" s="4" t="s">
        <v>81</v>
      </c>
    </row>
    <row r="17" spans="1:6" x14ac:dyDescent="0.2">
      <c r="A17" s="22"/>
      <c r="B17" s="17" t="s">
        <v>82</v>
      </c>
      <c r="C17" s="17" t="s">
        <v>83</v>
      </c>
      <c r="D17" s="17" t="s">
        <v>84</v>
      </c>
      <c r="E17" s="17" t="s">
        <v>85</v>
      </c>
      <c r="F17" s="17" t="s">
        <v>86</v>
      </c>
    </row>
    <row r="18" spans="1:6" x14ac:dyDescent="0.2">
      <c r="A18" s="5" t="s">
        <v>73</v>
      </c>
      <c r="B18" s="19">
        <f>N7</f>
        <v>558900</v>
      </c>
      <c r="C18" s="19">
        <f>B18*(1+Inputs!$C$30)</f>
        <v>642735</v>
      </c>
      <c r="D18" s="19">
        <f>C18*(1+Inputs!$C$30)</f>
        <v>739145.25</v>
      </c>
      <c r="E18" s="19">
        <f>D18*(1+Inputs!$C$30)</f>
        <v>850017.03749999998</v>
      </c>
      <c r="F18" s="19">
        <f>E18*(1+Inputs!$C$30)</f>
        <v>977519.5931249999</v>
      </c>
    </row>
    <row r="19" spans="1:6" x14ac:dyDescent="0.2">
      <c r="A19" s="5" t="s">
        <v>75</v>
      </c>
      <c r="B19" s="19">
        <f>N9</f>
        <v>402120</v>
      </c>
      <c r="C19" s="19">
        <f>B19*(1+Inputs!$C$30)</f>
        <v>462437.99999999994</v>
      </c>
      <c r="D19" s="19">
        <f>C19*(1+Inputs!$C$30)</f>
        <v>531803.69999999984</v>
      </c>
      <c r="E19" s="19">
        <f>D19*(1+Inputs!$C$30)</f>
        <v>611574.25499999977</v>
      </c>
      <c r="F19" s="19">
        <f>E19*(1+Inputs!$C$30)</f>
        <v>703310.39324999973</v>
      </c>
    </row>
    <row r="20" spans="1:6" x14ac:dyDescent="0.2">
      <c r="A20" s="5" t="s">
        <v>77</v>
      </c>
      <c r="B20" s="19">
        <f>N11</f>
        <v>0</v>
      </c>
      <c r="C20" s="19">
        <f>B20*(1+Inputs!$C$30)</f>
        <v>0</v>
      </c>
      <c r="D20" s="19">
        <f>C20*(1+Inputs!$C$30)</f>
        <v>0</v>
      </c>
      <c r="E20" s="19">
        <f>D20*(1+Inputs!$C$30)</f>
        <v>0</v>
      </c>
      <c r="F20" s="19">
        <f>E20*(1+Inputs!$C$30)</f>
        <v>0</v>
      </c>
    </row>
    <row r="21" spans="1:6" x14ac:dyDescent="0.2">
      <c r="A21" s="4" t="s">
        <v>78</v>
      </c>
      <c r="B21" s="12">
        <f>SUM(B18:B20)</f>
        <v>961020</v>
      </c>
      <c r="C21" s="12">
        <f>SUM(C18:C20)</f>
        <v>1105173</v>
      </c>
      <c r="D21" s="12">
        <f>SUM(D18:D20)</f>
        <v>1270948.9499999997</v>
      </c>
      <c r="E21" s="12">
        <f>SUM(E18:E20)</f>
        <v>1461591.2924999997</v>
      </c>
      <c r="F21" s="12">
        <f>SUM(F18:F20)</f>
        <v>1680829.9863749996</v>
      </c>
    </row>
    <row r="22" spans="1:6" x14ac:dyDescent="0.2">
      <c r="A22" s="5" t="s">
        <v>79</v>
      </c>
      <c r="B22" s="19">
        <f>B18*Inputs!$E$27+B19*Inputs!$E$28+B20*Inputs!$E$29</f>
        <v>356463</v>
      </c>
      <c r="C22" s="19">
        <f>C18*Inputs!$E$27+C19*Inputs!$E$28+C20*Inputs!$E$29</f>
        <v>409932.44999999995</v>
      </c>
      <c r="D22" s="19">
        <f>D18*Inputs!$E$27+D19*Inputs!$E$28+D20*Inputs!$E$29</f>
        <v>471422.31749999995</v>
      </c>
      <c r="E22" s="19">
        <f>E18*Inputs!$E$27+E19*Inputs!$E$28+E20*Inputs!$E$29</f>
        <v>542135.66512499982</v>
      </c>
      <c r="F22" s="19">
        <f>F18*Inputs!$E$27+F19*Inputs!$E$28+F20*Inputs!$E$29</f>
        <v>623456.01489374985</v>
      </c>
    </row>
    <row r="23" spans="1:6" x14ac:dyDescent="0.2">
      <c r="A23" s="4" t="s">
        <v>80</v>
      </c>
      <c r="B23" s="12">
        <f>B21-B22</f>
        <v>604557</v>
      </c>
      <c r="C23" s="12">
        <f>C21-C22</f>
        <v>695240.55</v>
      </c>
      <c r="D23" s="12">
        <f>D21-D22</f>
        <v>799526.63249999983</v>
      </c>
      <c r="E23" s="12">
        <f>E21-E22</f>
        <v>919455.62737499992</v>
      </c>
      <c r="F23" s="12">
        <f>F21-F22</f>
        <v>1057373.9714812497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76"/>
  <sheetViews>
    <sheetView showGridLines="0" workbookViewId="0">
      <pane ySplit="8" topLeftCell="A9" activePane="bottomLeft" state="frozen"/>
      <selection pane="bottomLeft"/>
    </sheetView>
  </sheetViews>
  <sheetFormatPr baseColWidth="10" defaultColWidth="8.83203125" defaultRowHeight="15" x14ac:dyDescent="0.2"/>
  <cols>
    <col min="1" max="1" width="26" customWidth="1"/>
    <col min="2" max="8" width="15" customWidth="1"/>
  </cols>
  <sheetData>
    <row r="1" spans="1:7" ht="20" x14ac:dyDescent="0.25">
      <c r="A1" s="1" t="s">
        <v>87</v>
      </c>
    </row>
    <row r="2" spans="1:7" x14ac:dyDescent="0.2">
      <c r="A2" s="2" t="s">
        <v>88</v>
      </c>
    </row>
    <row r="3" spans="1:7" x14ac:dyDescent="0.2">
      <c r="A3" s="5" t="s">
        <v>19</v>
      </c>
      <c r="B3" s="19">
        <f>Inputs!C19</f>
        <v>100000</v>
      </c>
    </row>
    <row r="4" spans="1:7" x14ac:dyDescent="0.2">
      <c r="A4" t="s">
        <v>89</v>
      </c>
      <c r="B4" s="23">
        <f>Inputs!C20</f>
        <v>0.1</v>
      </c>
    </row>
    <row r="5" spans="1:7" x14ac:dyDescent="0.2">
      <c r="A5" t="s">
        <v>90</v>
      </c>
      <c r="B5" s="24">
        <f>Inputs!C21</f>
        <v>7</v>
      </c>
    </row>
    <row r="6" spans="1:7" x14ac:dyDescent="0.2">
      <c r="A6" s="4" t="s">
        <v>91</v>
      </c>
      <c r="B6" s="25">
        <f>IF(OR(B3&lt;=0,B5&lt;=0,B4&lt;0),0,-PMT(B4/12,B5*12,B3))</f>
        <v>1660.1184026885908</v>
      </c>
    </row>
    <row r="8" spans="1:7" x14ac:dyDescent="0.2">
      <c r="A8" s="3" t="s">
        <v>92</v>
      </c>
      <c r="B8" s="3" t="s">
        <v>93</v>
      </c>
      <c r="C8" s="3" t="s">
        <v>94</v>
      </c>
      <c r="D8" s="3" t="s">
        <v>95</v>
      </c>
      <c r="E8" s="3" t="s">
        <v>96</v>
      </c>
      <c r="F8" s="3" t="s">
        <v>97</v>
      </c>
      <c r="G8" s="3" t="s">
        <v>98</v>
      </c>
    </row>
    <row r="9" spans="1:7" x14ac:dyDescent="0.2">
      <c r="A9" s="24">
        <v>1</v>
      </c>
      <c r="B9" s="24">
        <f t="shared" ref="B9:B72" si="0">ROUNDUP(A9/12,0)</f>
        <v>1</v>
      </c>
      <c r="C9" s="26">
        <f>$B$3</f>
        <v>100000</v>
      </c>
      <c r="D9" s="26">
        <f t="shared" ref="D9:D72" si="1">E9+F9</f>
        <v>1660.1184026885908</v>
      </c>
      <c r="E9" s="26">
        <f t="shared" ref="E9:E72" si="2">C9*$B$4/12</f>
        <v>833.33333333333337</v>
      </c>
      <c r="F9" s="26">
        <f t="shared" ref="F9:F72" si="3">IF(A9&lt;=$B$5*12,MIN($B$6-E9,C9),0)</f>
        <v>826.78506935525741</v>
      </c>
      <c r="G9" s="26">
        <f t="shared" ref="G9:G72" si="4">C9-F9</f>
        <v>99173.214930644739</v>
      </c>
    </row>
    <row r="10" spans="1:7" x14ac:dyDescent="0.2">
      <c r="A10" s="24">
        <f t="shared" ref="A10:A73" si="5">A9+1</f>
        <v>2</v>
      </c>
      <c r="B10" s="24">
        <f t="shared" si="0"/>
        <v>1</v>
      </c>
      <c r="C10" s="26">
        <f t="shared" ref="C10:C73" si="6">G9</f>
        <v>99173.214930644739</v>
      </c>
      <c r="D10" s="26">
        <f t="shared" si="1"/>
        <v>1660.1184026885908</v>
      </c>
      <c r="E10" s="26">
        <f t="shared" si="2"/>
        <v>826.44345775537295</v>
      </c>
      <c r="F10" s="26">
        <f t="shared" si="3"/>
        <v>833.67494493321783</v>
      </c>
      <c r="G10" s="26">
        <f t="shared" si="4"/>
        <v>98339.539985711526</v>
      </c>
    </row>
    <row r="11" spans="1:7" x14ac:dyDescent="0.2">
      <c r="A11" s="24">
        <f t="shared" si="5"/>
        <v>3</v>
      </c>
      <c r="B11" s="24">
        <f t="shared" si="0"/>
        <v>1</v>
      </c>
      <c r="C11" s="26">
        <f t="shared" si="6"/>
        <v>98339.539985711526</v>
      </c>
      <c r="D11" s="26">
        <f t="shared" si="1"/>
        <v>1660.1184026885908</v>
      </c>
      <c r="E11" s="26">
        <f t="shared" si="2"/>
        <v>819.49616654759609</v>
      </c>
      <c r="F11" s="26">
        <f t="shared" si="3"/>
        <v>840.62223614099469</v>
      </c>
      <c r="G11" s="26">
        <f t="shared" si="4"/>
        <v>97498.917749570537</v>
      </c>
    </row>
    <row r="12" spans="1:7" x14ac:dyDescent="0.2">
      <c r="A12" s="24">
        <f t="shared" si="5"/>
        <v>4</v>
      </c>
      <c r="B12" s="24">
        <f t="shared" si="0"/>
        <v>1</v>
      </c>
      <c r="C12" s="26">
        <f t="shared" si="6"/>
        <v>97498.917749570537</v>
      </c>
      <c r="D12" s="26">
        <f t="shared" si="1"/>
        <v>1660.1184026885908</v>
      </c>
      <c r="E12" s="26">
        <f t="shared" si="2"/>
        <v>812.49098124642114</v>
      </c>
      <c r="F12" s="26">
        <f t="shared" si="3"/>
        <v>847.62742144216963</v>
      </c>
      <c r="G12" s="26">
        <f t="shared" si="4"/>
        <v>96651.290328128365</v>
      </c>
    </row>
    <row r="13" spans="1:7" x14ac:dyDescent="0.2">
      <c r="A13" s="24">
        <f t="shared" si="5"/>
        <v>5</v>
      </c>
      <c r="B13" s="24">
        <f t="shared" si="0"/>
        <v>1</v>
      </c>
      <c r="C13" s="26">
        <f t="shared" si="6"/>
        <v>96651.290328128365</v>
      </c>
      <c r="D13" s="26">
        <f t="shared" si="1"/>
        <v>1660.1184026885908</v>
      </c>
      <c r="E13" s="26">
        <f t="shared" si="2"/>
        <v>805.42741940106964</v>
      </c>
      <c r="F13" s="26">
        <f t="shared" si="3"/>
        <v>854.69098328752114</v>
      </c>
      <c r="G13" s="26">
        <f t="shared" si="4"/>
        <v>95796.599344840841</v>
      </c>
    </row>
    <row r="14" spans="1:7" x14ac:dyDescent="0.2">
      <c r="A14" s="24">
        <f t="shared" si="5"/>
        <v>6</v>
      </c>
      <c r="B14" s="24">
        <f t="shared" si="0"/>
        <v>1</v>
      </c>
      <c r="C14" s="26">
        <f t="shared" si="6"/>
        <v>95796.599344840841</v>
      </c>
      <c r="D14" s="26">
        <f t="shared" si="1"/>
        <v>1660.1184026885908</v>
      </c>
      <c r="E14" s="26">
        <f t="shared" si="2"/>
        <v>798.30499454034043</v>
      </c>
      <c r="F14" s="26">
        <f t="shared" si="3"/>
        <v>861.81340814825035</v>
      </c>
      <c r="G14" s="26">
        <f t="shared" si="4"/>
        <v>94934.785936692584</v>
      </c>
    </row>
    <row r="15" spans="1:7" x14ac:dyDescent="0.2">
      <c r="A15" s="24">
        <f t="shared" si="5"/>
        <v>7</v>
      </c>
      <c r="B15" s="24">
        <f t="shared" si="0"/>
        <v>1</v>
      </c>
      <c r="C15" s="26">
        <f t="shared" si="6"/>
        <v>94934.785936692584</v>
      </c>
      <c r="D15" s="26">
        <f t="shared" si="1"/>
        <v>1660.1184026885908</v>
      </c>
      <c r="E15" s="26">
        <f t="shared" si="2"/>
        <v>791.1232161391049</v>
      </c>
      <c r="F15" s="26">
        <f t="shared" si="3"/>
        <v>868.99518654948588</v>
      </c>
      <c r="G15" s="26">
        <f t="shared" si="4"/>
        <v>94065.790750143104</v>
      </c>
    </row>
    <row r="16" spans="1:7" x14ac:dyDescent="0.2">
      <c r="A16" s="24">
        <f t="shared" si="5"/>
        <v>8</v>
      </c>
      <c r="B16" s="24">
        <f t="shared" si="0"/>
        <v>1</v>
      </c>
      <c r="C16" s="26">
        <f t="shared" si="6"/>
        <v>94065.790750143104</v>
      </c>
      <c r="D16" s="26">
        <f t="shared" si="1"/>
        <v>1660.1184026885908</v>
      </c>
      <c r="E16" s="26">
        <f t="shared" si="2"/>
        <v>783.88158958452595</v>
      </c>
      <c r="F16" s="26">
        <f t="shared" si="3"/>
        <v>876.23681310406482</v>
      </c>
      <c r="G16" s="26">
        <f t="shared" si="4"/>
        <v>93189.553937039032</v>
      </c>
    </row>
    <row r="17" spans="1:7" x14ac:dyDescent="0.2">
      <c r="A17" s="24">
        <f t="shared" si="5"/>
        <v>9</v>
      </c>
      <c r="B17" s="24">
        <f t="shared" si="0"/>
        <v>1</v>
      </c>
      <c r="C17" s="26">
        <f t="shared" si="6"/>
        <v>93189.553937039032</v>
      </c>
      <c r="D17" s="26">
        <f t="shared" si="1"/>
        <v>1660.1184026885908</v>
      </c>
      <c r="E17" s="26">
        <f t="shared" si="2"/>
        <v>776.57961614199201</v>
      </c>
      <c r="F17" s="26">
        <f t="shared" si="3"/>
        <v>883.53878654659877</v>
      </c>
      <c r="G17" s="26">
        <f t="shared" si="4"/>
        <v>92306.015150492429</v>
      </c>
    </row>
    <row r="18" spans="1:7" x14ac:dyDescent="0.2">
      <c r="A18" s="24">
        <f t="shared" si="5"/>
        <v>10</v>
      </c>
      <c r="B18" s="24">
        <f t="shared" si="0"/>
        <v>1</v>
      </c>
      <c r="C18" s="26">
        <f t="shared" si="6"/>
        <v>92306.015150492429</v>
      </c>
      <c r="D18" s="26">
        <f t="shared" si="1"/>
        <v>1660.1184026885908</v>
      </c>
      <c r="E18" s="26">
        <f t="shared" si="2"/>
        <v>769.21679292077033</v>
      </c>
      <c r="F18" s="26">
        <f t="shared" si="3"/>
        <v>890.90160976782045</v>
      </c>
      <c r="G18" s="26">
        <f t="shared" si="4"/>
        <v>91415.113540724604</v>
      </c>
    </row>
    <row r="19" spans="1:7" x14ac:dyDescent="0.2">
      <c r="A19" s="24">
        <f t="shared" si="5"/>
        <v>11</v>
      </c>
      <c r="B19" s="24">
        <f t="shared" si="0"/>
        <v>1</v>
      </c>
      <c r="C19" s="26">
        <f t="shared" si="6"/>
        <v>91415.113540724604</v>
      </c>
      <c r="D19" s="26">
        <f t="shared" si="1"/>
        <v>1660.1184026885908</v>
      </c>
      <c r="E19" s="26">
        <f t="shared" si="2"/>
        <v>761.79261283937183</v>
      </c>
      <c r="F19" s="26">
        <f t="shared" si="3"/>
        <v>898.32578984921895</v>
      </c>
      <c r="G19" s="26">
        <f t="shared" si="4"/>
        <v>90516.787750875388</v>
      </c>
    </row>
    <row r="20" spans="1:7" x14ac:dyDescent="0.2">
      <c r="A20" s="24">
        <f t="shared" si="5"/>
        <v>12</v>
      </c>
      <c r="B20" s="24">
        <f t="shared" si="0"/>
        <v>1</v>
      </c>
      <c r="C20" s="26">
        <f t="shared" si="6"/>
        <v>90516.787750875388</v>
      </c>
      <c r="D20" s="26">
        <f t="shared" si="1"/>
        <v>1660.1184026885908</v>
      </c>
      <c r="E20" s="26">
        <f t="shared" si="2"/>
        <v>754.30656459062823</v>
      </c>
      <c r="F20" s="26">
        <f t="shared" si="3"/>
        <v>905.81183809796255</v>
      </c>
      <c r="G20" s="26">
        <f t="shared" si="4"/>
        <v>89610.97591277743</v>
      </c>
    </row>
    <row r="21" spans="1:7" x14ac:dyDescent="0.2">
      <c r="A21" s="24">
        <f t="shared" si="5"/>
        <v>13</v>
      </c>
      <c r="B21" s="24">
        <f t="shared" si="0"/>
        <v>2</v>
      </c>
      <c r="C21" s="26">
        <f t="shared" si="6"/>
        <v>89610.97591277743</v>
      </c>
      <c r="D21" s="26">
        <f t="shared" si="1"/>
        <v>1660.1184026885908</v>
      </c>
      <c r="E21" s="26">
        <f t="shared" si="2"/>
        <v>746.75813260647863</v>
      </c>
      <c r="F21" s="26">
        <f t="shared" si="3"/>
        <v>913.36027008211215</v>
      </c>
      <c r="G21" s="26">
        <f t="shared" si="4"/>
        <v>88697.615642695324</v>
      </c>
    </row>
    <row r="22" spans="1:7" x14ac:dyDescent="0.2">
      <c r="A22" s="24">
        <f t="shared" si="5"/>
        <v>14</v>
      </c>
      <c r="B22" s="24">
        <f t="shared" si="0"/>
        <v>2</v>
      </c>
      <c r="C22" s="26">
        <f t="shared" si="6"/>
        <v>88697.615642695324</v>
      </c>
      <c r="D22" s="26">
        <f t="shared" si="1"/>
        <v>1660.1184026885908</v>
      </c>
      <c r="E22" s="26">
        <f t="shared" si="2"/>
        <v>739.1467970224611</v>
      </c>
      <c r="F22" s="26">
        <f t="shared" si="3"/>
        <v>920.97160566612968</v>
      </c>
      <c r="G22" s="26">
        <f t="shared" si="4"/>
        <v>87776.644037029197</v>
      </c>
    </row>
    <row r="23" spans="1:7" x14ac:dyDescent="0.2">
      <c r="A23" s="24">
        <f t="shared" si="5"/>
        <v>15</v>
      </c>
      <c r="B23" s="24">
        <f t="shared" si="0"/>
        <v>2</v>
      </c>
      <c r="C23" s="26">
        <f t="shared" si="6"/>
        <v>87776.644037029197</v>
      </c>
      <c r="D23" s="26">
        <f t="shared" si="1"/>
        <v>1660.1184026885908</v>
      </c>
      <c r="E23" s="26">
        <f t="shared" si="2"/>
        <v>731.47203364191</v>
      </c>
      <c r="F23" s="26">
        <f t="shared" si="3"/>
        <v>928.64636904668077</v>
      </c>
      <c r="G23" s="26">
        <f t="shared" si="4"/>
        <v>86847.997667982519</v>
      </c>
    </row>
    <row r="24" spans="1:7" x14ac:dyDescent="0.2">
      <c r="A24" s="24">
        <f t="shared" si="5"/>
        <v>16</v>
      </c>
      <c r="B24" s="24">
        <f t="shared" si="0"/>
        <v>2</v>
      </c>
      <c r="C24" s="26">
        <f t="shared" si="6"/>
        <v>86847.997667982519</v>
      </c>
      <c r="D24" s="26">
        <f t="shared" si="1"/>
        <v>1660.1184026885908</v>
      </c>
      <c r="E24" s="26">
        <f t="shared" si="2"/>
        <v>723.73331389985435</v>
      </c>
      <c r="F24" s="26">
        <f t="shared" si="3"/>
        <v>936.38508878873643</v>
      </c>
      <c r="G24" s="26">
        <f t="shared" si="4"/>
        <v>85911.612579193781</v>
      </c>
    </row>
    <row r="25" spans="1:7" x14ac:dyDescent="0.2">
      <c r="A25" s="24">
        <f t="shared" si="5"/>
        <v>17</v>
      </c>
      <c r="B25" s="24">
        <f t="shared" si="0"/>
        <v>2</v>
      </c>
      <c r="C25" s="26">
        <f t="shared" si="6"/>
        <v>85911.612579193781</v>
      </c>
      <c r="D25" s="26">
        <f t="shared" si="1"/>
        <v>1660.1184026885908</v>
      </c>
      <c r="E25" s="26">
        <f t="shared" si="2"/>
        <v>715.93010482661487</v>
      </c>
      <c r="F25" s="26">
        <f t="shared" si="3"/>
        <v>944.18829786197591</v>
      </c>
      <c r="G25" s="26">
        <f t="shared" si="4"/>
        <v>84967.424281331812</v>
      </c>
    </row>
    <row r="26" spans="1:7" x14ac:dyDescent="0.2">
      <c r="A26" s="24">
        <f t="shared" si="5"/>
        <v>18</v>
      </c>
      <c r="B26" s="24">
        <f t="shared" si="0"/>
        <v>2</v>
      </c>
      <c r="C26" s="26">
        <f t="shared" si="6"/>
        <v>84967.424281331812</v>
      </c>
      <c r="D26" s="26">
        <f t="shared" si="1"/>
        <v>1660.1184026885908</v>
      </c>
      <c r="E26" s="26">
        <f t="shared" si="2"/>
        <v>708.06186901109857</v>
      </c>
      <c r="F26" s="26">
        <f t="shared" si="3"/>
        <v>952.05653367749221</v>
      </c>
      <c r="G26" s="26">
        <f t="shared" si="4"/>
        <v>84015.367747654323</v>
      </c>
    </row>
    <row r="27" spans="1:7" x14ac:dyDescent="0.2">
      <c r="A27" s="24">
        <f t="shared" si="5"/>
        <v>19</v>
      </c>
      <c r="B27" s="24">
        <f t="shared" si="0"/>
        <v>2</v>
      </c>
      <c r="C27" s="26">
        <f t="shared" si="6"/>
        <v>84015.367747654323</v>
      </c>
      <c r="D27" s="26">
        <f t="shared" si="1"/>
        <v>1660.1184026885908</v>
      </c>
      <c r="E27" s="26">
        <f t="shared" si="2"/>
        <v>700.1280645637861</v>
      </c>
      <c r="F27" s="26">
        <f t="shared" si="3"/>
        <v>959.99033812480468</v>
      </c>
      <c r="G27" s="26">
        <f t="shared" si="4"/>
        <v>83055.377409529523</v>
      </c>
    </row>
    <row r="28" spans="1:7" x14ac:dyDescent="0.2">
      <c r="A28" s="24">
        <f t="shared" si="5"/>
        <v>20</v>
      </c>
      <c r="B28" s="24">
        <f t="shared" si="0"/>
        <v>2</v>
      </c>
      <c r="C28" s="26">
        <f t="shared" si="6"/>
        <v>83055.377409529523</v>
      </c>
      <c r="D28" s="26">
        <f t="shared" si="1"/>
        <v>1660.1184026885908</v>
      </c>
      <c r="E28" s="26">
        <f t="shared" si="2"/>
        <v>692.12814507941266</v>
      </c>
      <c r="F28" s="26">
        <f t="shared" si="3"/>
        <v>967.99025760917812</v>
      </c>
      <c r="G28" s="26">
        <f t="shared" si="4"/>
        <v>82087.387151920339</v>
      </c>
    </row>
    <row r="29" spans="1:7" x14ac:dyDescent="0.2">
      <c r="A29" s="24">
        <f t="shared" si="5"/>
        <v>21</v>
      </c>
      <c r="B29" s="24">
        <f t="shared" si="0"/>
        <v>2</v>
      </c>
      <c r="C29" s="26">
        <f t="shared" si="6"/>
        <v>82087.387151920339</v>
      </c>
      <c r="D29" s="26">
        <f t="shared" si="1"/>
        <v>1660.1184026885908</v>
      </c>
      <c r="E29" s="26">
        <f t="shared" si="2"/>
        <v>684.06155959933619</v>
      </c>
      <c r="F29" s="26">
        <f t="shared" si="3"/>
        <v>976.05684308925458</v>
      </c>
      <c r="G29" s="26">
        <f t="shared" si="4"/>
        <v>81111.330308831079</v>
      </c>
    </row>
    <row r="30" spans="1:7" x14ac:dyDescent="0.2">
      <c r="A30" s="24">
        <f t="shared" si="5"/>
        <v>22</v>
      </c>
      <c r="B30" s="24">
        <f t="shared" si="0"/>
        <v>2</v>
      </c>
      <c r="C30" s="26">
        <f t="shared" si="6"/>
        <v>81111.330308831079</v>
      </c>
      <c r="D30" s="26">
        <f t="shared" si="1"/>
        <v>1660.1184026885908</v>
      </c>
      <c r="E30" s="26">
        <f t="shared" si="2"/>
        <v>675.92775257359233</v>
      </c>
      <c r="F30" s="26">
        <f t="shared" si="3"/>
        <v>984.19065011499845</v>
      </c>
      <c r="G30" s="26">
        <f t="shared" si="4"/>
        <v>80127.139658716085</v>
      </c>
    </row>
    <row r="31" spans="1:7" x14ac:dyDescent="0.2">
      <c r="A31" s="24">
        <f t="shared" si="5"/>
        <v>23</v>
      </c>
      <c r="B31" s="24">
        <f t="shared" si="0"/>
        <v>2</v>
      </c>
      <c r="C31" s="26">
        <f t="shared" si="6"/>
        <v>80127.139658716085</v>
      </c>
      <c r="D31" s="26">
        <f t="shared" si="1"/>
        <v>1660.1184026885908</v>
      </c>
      <c r="E31" s="26">
        <f t="shared" si="2"/>
        <v>667.72616382263402</v>
      </c>
      <c r="F31" s="26">
        <f t="shared" si="3"/>
        <v>992.39223886595676</v>
      </c>
      <c r="G31" s="26">
        <f t="shared" si="4"/>
        <v>79134.74741985013</v>
      </c>
    </row>
    <row r="32" spans="1:7" x14ac:dyDescent="0.2">
      <c r="A32" s="24">
        <f t="shared" si="5"/>
        <v>24</v>
      </c>
      <c r="B32" s="24">
        <f t="shared" si="0"/>
        <v>2</v>
      </c>
      <c r="C32" s="26">
        <f t="shared" si="6"/>
        <v>79134.74741985013</v>
      </c>
      <c r="D32" s="26">
        <f t="shared" si="1"/>
        <v>1660.1184026885908</v>
      </c>
      <c r="E32" s="26">
        <f t="shared" si="2"/>
        <v>659.4562284987511</v>
      </c>
      <c r="F32" s="26">
        <f t="shared" si="3"/>
        <v>1000.6621741898397</v>
      </c>
      <c r="G32" s="26">
        <f t="shared" si="4"/>
        <v>78134.085245660288</v>
      </c>
    </row>
    <row r="33" spans="1:7" x14ac:dyDescent="0.2">
      <c r="A33" s="24">
        <f t="shared" si="5"/>
        <v>25</v>
      </c>
      <c r="B33" s="24">
        <f t="shared" si="0"/>
        <v>3</v>
      </c>
      <c r="C33" s="26">
        <f t="shared" si="6"/>
        <v>78134.085245660288</v>
      </c>
      <c r="D33" s="26">
        <f t="shared" si="1"/>
        <v>1660.1184026885908</v>
      </c>
      <c r="E33" s="26">
        <f t="shared" si="2"/>
        <v>651.11737704716904</v>
      </c>
      <c r="F33" s="26">
        <f t="shared" si="3"/>
        <v>1009.0010256414217</v>
      </c>
      <c r="G33" s="26">
        <f t="shared" si="4"/>
        <v>77125.084220018864</v>
      </c>
    </row>
    <row r="34" spans="1:7" x14ac:dyDescent="0.2">
      <c r="A34" s="24">
        <f t="shared" si="5"/>
        <v>26</v>
      </c>
      <c r="B34" s="24">
        <f t="shared" si="0"/>
        <v>3</v>
      </c>
      <c r="C34" s="26">
        <f t="shared" si="6"/>
        <v>77125.084220018864</v>
      </c>
      <c r="D34" s="26">
        <f t="shared" si="1"/>
        <v>1660.1184026885908</v>
      </c>
      <c r="E34" s="26">
        <f t="shared" si="2"/>
        <v>642.70903516682392</v>
      </c>
      <c r="F34" s="26">
        <f t="shared" si="3"/>
        <v>1017.4093675217669</v>
      </c>
      <c r="G34" s="26">
        <f t="shared" si="4"/>
        <v>76107.67485249709</v>
      </c>
    </row>
    <row r="35" spans="1:7" x14ac:dyDescent="0.2">
      <c r="A35" s="24">
        <f t="shared" si="5"/>
        <v>27</v>
      </c>
      <c r="B35" s="24">
        <f t="shared" si="0"/>
        <v>3</v>
      </c>
      <c r="C35" s="26">
        <f t="shared" si="6"/>
        <v>76107.67485249709</v>
      </c>
      <c r="D35" s="26">
        <f t="shared" si="1"/>
        <v>1660.1184026885908</v>
      </c>
      <c r="E35" s="26">
        <f t="shared" si="2"/>
        <v>634.23062377080907</v>
      </c>
      <c r="F35" s="26">
        <f t="shared" si="3"/>
        <v>1025.8877789177818</v>
      </c>
      <c r="G35" s="26">
        <f t="shared" si="4"/>
        <v>75081.787073579311</v>
      </c>
    </row>
    <row r="36" spans="1:7" x14ac:dyDescent="0.2">
      <c r="A36" s="24">
        <f t="shared" si="5"/>
        <v>28</v>
      </c>
      <c r="B36" s="24">
        <f t="shared" si="0"/>
        <v>3</v>
      </c>
      <c r="C36" s="26">
        <f t="shared" si="6"/>
        <v>75081.787073579311</v>
      </c>
      <c r="D36" s="26">
        <f t="shared" si="1"/>
        <v>1660.1184026885908</v>
      </c>
      <c r="E36" s="26">
        <f t="shared" si="2"/>
        <v>625.68155894649431</v>
      </c>
      <c r="F36" s="26">
        <f t="shared" si="3"/>
        <v>1034.4368437420965</v>
      </c>
      <c r="G36" s="26">
        <f t="shared" si="4"/>
        <v>74047.350229837219</v>
      </c>
    </row>
    <row r="37" spans="1:7" x14ac:dyDescent="0.2">
      <c r="A37" s="24">
        <f t="shared" si="5"/>
        <v>29</v>
      </c>
      <c r="B37" s="24">
        <f t="shared" si="0"/>
        <v>3</v>
      </c>
      <c r="C37" s="26">
        <f t="shared" si="6"/>
        <v>74047.350229837219</v>
      </c>
      <c r="D37" s="26">
        <f t="shared" si="1"/>
        <v>1660.1184026885908</v>
      </c>
      <c r="E37" s="26">
        <f t="shared" si="2"/>
        <v>617.06125191531021</v>
      </c>
      <c r="F37" s="26">
        <f t="shared" si="3"/>
        <v>1043.0571507732807</v>
      </c>
      <c r="G37" s="26">
        <f t="shared" si="4"/>
        <v>73004.293079063937</v>
      </c>
    </row>
    <row r="38" spans="1:7" x14ac:dyDescent="0.2">
      <c r="A38" s="24">
        <f t="shared" si="5"/>
        <v>30</v>
      </c>
      <c r="B38" s="24">
        <f t="shared" si="0"/>
        <v>3</v>
      </c>
      <c r="C38" s="26">
        <f t="shared" si="6"/>
        <v>73004.293079063937</v>
      </c>
      <c r="D38" s="26">
        <f t="shared" si="1"/>
        <v>1660.1184026885908</v>
      </c>
      <c r="E38" s="26">
        <f t="shared" si="2"/>
        <v>608.36910899219947</v>
      </c>
      <c r="F38" s="26">
        <f t="shared" si="3"/>
        <v>1051.7492936963913</v>
      </c>
      <c r="G38" s="26">
        <f t="shared" si="4"/>
        <v>71952.543785367539</v>
      </c>
    </row>
    <row r="39" spans="1:7" x14ac:dyDescent="0.2">
      <c r="A39" s="24">
        <f t="shared" si="5"/>
        <v>31</v>
      </c>
      <c r="B39" s="24">
        <f t="shared" si="0"/>
        <v>3</v>
      </c>
      <c r="C39" s="26">
        <f t="shared" si="6"/>
        <v>71952.543785367539</v>
      </c>
      <c r="D39" s="26">
        <f t="shared" si="1"/>
        <v>1660.1184026885908</v>
      </c>
      <c r="E39" s="26">
        <f t="shared" si="2"/>
        <v>599.60453154472953</v>
      </c>
      <c r="F39" s="26">
        <f t="shared" si="3"/>
        <v>1060.5138711438613</v>
      </c>
      <c r="G39" s="26">
        <f t="shared" si="4"/>
        <v>70892.029914223676</v>
      </c>
    </row>
    <row r="40" spans="1:7" x14ac:dyDescent="0.2">
      <c r="A40" s="24">
        <f t="shared" si="5"/>
        <v>32</v>
      </c>
      <c r="B40" s="24">
        <f t="shared" si="0"/>
        <v>3</v>
      </c>
      <c r="C40" s="26">
        <f t="shared" si="6"/>
        <v>70892.029914223676</v>
      </c>
      <c r="D40" s="26">
        <f t="shared" si="1"/>
        <v>1660.1184026885908</v>
      </c>
      <c r="E40" s="26">
        <f t="shared" si="2"/>
        <v>590.76691595186401</v>
      </c>
      <c r="F40" s="26">
        <f t="shared" si="3"/>
        <v>1069.3514867367267</v>
      </c>
      <c r="G40" s="26">
        <f t="shared" si="4"/>
        <v>69822.678427486942</v>
      </c>
    </row>
    <row r="41" spans="1:7" x14ac:dyDescent="0.2">
      <c r="A41" s="24">
        <f t="shared" si="5"/>
        <v>33</v>
      </c>
      <c r="B41" s="24">
        <f t="shared" si="0"/>
        <v>3</v>
      </c>
      <c r="C41" s="26">
        <f t="shared" si="6"/>
        <v>69822.678427486942</v>
      </c>
      <c r="D41" s="26">
        <f t="shared" si="1"/>
        <v>1660.1184026885908</v>
      </c>
      <c r="E41" s="26">
        <f t="shared" si="2"/>
        <v>581.85565356239124</v>
      </c>
      <c r="F41" s="26">
        <f t="shared" si="3"/>
        <v>1078.2627491261997</v>
      </c>
      <c r="G41" s="26">
        <f t="shared" si="4"/>
        <v>68744.415678360747</v>
      </c>
    </row>
    <row r="42" spans="1:7" x14ac:dyDescent="0.2">
      <c r="A42" s="24">
        <f t="shared" si="5"/>
        <v>34</v>
      </c>
      <c r="B42" s="24">
        <f t="shared" si="0"/>
        <v>3</v>
      </c>
      <c r="C42" s="26">
        <f t="shared" si="6"/>
        <v>68744.415678360747</v>
      </c>
      <c r="D42" s="26">
        <f t="shared" si="1"/>
        <v>1660.1184026885908</v>
      </c>
      <c r="E42" s="26">
        <f t="shared" si="2"/>
        <v>572.87013065300619</v>
      </c>
      <c r="F42" s="26">
        <f t="shared" si="3"/>
        <v>1087.2482720355847</v>
      </c>
      <c r="G42" s="26">
        <f t="shared" si="4"/>
        <v>67657.167406325156</v>
      </c>
    </row>
    <row r="43" spans="1:7" x14ac:dyDescent="0.2">
      <c r="A43" s="24">
        <f t="shared" si="5"/>
        <v>35</v>
      </c>
      <c r="B43" s="24">
        <f t="shared" si="0"/>
        <v>3</v>
      </c>
      <c r="C43" s="26">
        <f t="shared" si="6"/>
        <v>67657.167406325156</v>
      </c>
      <c r="D43" s="26">
        <f t="shared" si="1"/>
        <v>1660.1184026885908</v>
      </c>
      <c r="E43" s="26">
        <f t="shared" si="2"/>
        <v>563.80972838604305</v>
      </c>
      <c r="F43" s="26">
        <f t="shared" si="3"/>
        <v>1096.3086743025478</v>
      </c>
      <c r="G43" s="26">
        <f t="shared" si="4"/>
        <v>66560.858732022607</v>
      </c>
    </row>
    <row r="44" spans="1:7" x14ac:dyDescent="0.2">
      <c r="A44" s="24">
        <f t="shared" si="5"/>
        <v>36</v>
      </c>
      <c r="B44" s="24">
        <f t="shared" si="0"/>
        <v>3</v>
      </c>
      <c r="C44" s="26">
        <f t="shared" si="6"/>
        <v>66560.858732022607</v>
      </c>
      <c r="D44" s="26">
        <f t="shared" si="1"/>
        <v>1660.1184026885908</v>
      </c>
      <c r="E44" s="26">
        <f t="shared" si="2"/>
        <v>554.6738227668551</v>
      </c>
      <c r="F44" s="26">
        <f t="shared" si="3"/>
        <v>1105.4445799217356</v>
      </c>
      <c r="G44" s="26">
        <f t="shared" si="4"/>
        <v>65455.414152100871</v>
      </c>
    </row>
    <row r="45" spans="1:7" x14ac:dyDescent="0.2">
      <c r="A45" s="24">
        <f t="shared" si="5"/>
        <v>37</v>
      </c>
      <c r="B45" s="24">
        <f t="shared" si="0"/>
        <v>4</v>
      </c>
      <c r="C45" s="26">
        <f t="shared" si="6"/>
        <v>65455.414152100871</v>
      </c>
      <c r="D45" s="26">
        <f t="shared" si="1"/>
        <v>1660.1184026885908</v>
      </c>
      <c r="E45" s="26">
        <f t="shared" si="2"/>
        <v>545.46178460084059</v>
      </c>
      <c r="F45" s="26">
        <f t="shared" si="3"/>
        <v>1114.6566180877503</v>
      </c>
      <c r="G45" s="26">
        <f t="shared" si="4"/>
        <v>64340.757534013122</v>
      </c>
    </row>
    <row r="46" spans="1:7" x14ac:dyDescent="0.2">
      <c r="A46" s="24">
        <f t="shared" si="5"/>
        <v>38</v>
      </c>
      <c r="B46" s="24">
        <f t="shared" si="0"/>
        <v>4</v>
      </c>
      <c r="C46" s="26">
        <f t="shared" si="6"/>
        <v>64340.757534013122</v>
      </c>
      <c r="D46" s="26">
        <f t="shared" si="1"/>
        <v>1660.1184026885908</v>
      </c>
      <c r="E46" s="26">
        <f t="shared" si="2"/>
        <v>536.17297945010944</v>
      </c>
      <c r="F46" s="26">
        <f t="shared" si="3"/>
        <v>1123.9454232384815</v>
      </c>
      <c r="G46" s="26">
        <f t="shared" si="4"/>
        <v>63216.812110774641</v>
      </c>
    </row>
    <row r="47" spans="1:7" x14ac:dyDescent="0.2">
      <c r="A47" s="24">
        <f t="shared" si="5"/>
        <v>39</v>
      </c>
      <c r="B47" s="24">
        <f t="shared" si="0"/>
        <v>4</v>
      </c>
      <c r="C47" s="26">
        <f t="shared" si="6"/>
        <v>63216.812110774641</v>
      </c>
      <c r="D47" s="26">
        <f t="shared" si="1"/>
        <v>1660.1184026885908</v>
      </c>
      <c r="E47" s="26">
        <f t="shared" si="2"/>
        <v>526.80676758978871</v>
      </c>
      <c r="F47" s="26">
        <f t="shared" si="3"/>
        <v>1133.3116350988021</v>
      </c>
      <c r="G47" s="26">
        <f t="shared" si="4"/>
        <v>62083.500475675843</v>
      </c>
    </row>
    <row r="48" spans="1:7" x14ac:dyDescent="0.2">
      <c r="A48" s="24">
        <f t="shared" si="5"/>
        <v>40</v>
      </c>
      <c r="B48" s="24">
        <f t="shared" si="0"/>
        <v>4</v>
      </c>
      <c r="C48" s="26">
        <f t="shared" si="6"/>
        <v>62083.500475675843</v>
      </c>
      <c r="D48" s="26">
        <f t="shared" si="1"/>
        <v>1660.1184026885908</v>
      </c>
      <c r="E48" s="26">
        <f t="shared" si="2"/>
        <v>517.36250396396542</v>
      </c>
      <c r="F48" s="26">
        <f t="shared" si="3"/>
        <v>1142.7558987246252</v>
      </c>
      <c r="G48" s="26">
        <f t="shared" si="4"/>
        <v>60940.74457695122</v>
      </c>
    </row>
    <row r="49" spans="1:7" x14ac:dyDescent="0.2">
      <c r="A49" s="24">
        <f t="shared" si="5"/>
        <v>41</v>
      </c>
      <c r="B49" s="24">
        <f t="shared" si="0"/>
        <v>4</v>
      </c>
      <c r="C49" s="26">
        <f t="shared" si="6"/>
        <v>60940.74457695122</v>
      </c>
      <c r="D49" s="26">
        <f t="shared" si="1"/>
        <v>1660.1184026885908</v>
      </c>
      <c r="E49" s="26">
        <f t="shared" si="2"/>
        <v>507.83953814126016</v>
      </c>
      <c r="F49" s="26">
        <f t="shared" si="3"/>
        <v>1152.2788645473306</v>
      </c>
      <c r="G49" s="26">
        <f t="shared" si="4"/>
        <v>59788.465712403886</v>
      </c>
    </row>
    <row r="50" spans="1:7" x14ac:dyDescent="0.2">
      <c r="A50" s="24">
        <f t="shared" si="5"/>
        <v>42</v>
      </c>
      <c r="B50" s="24">
        <f t="shared" si="0"/>
        <v>4</v>
      </c>
      <c r="C50" s="26">
        <f t="shared" si="6"/>
        <v>59788.465712403886</v>
      </c>
      <c r="D50" s="26">
        <f t="shared" si="1"/>
        <v>1660.1184026885908</v>
      </c>
      <c r="E50" s="26">
        <f t="shared" si="2"/>
        <v>498.23721427003238</v>
      </c>
      <c r="F50" s="26">
        <f t="shared" si="3"/>
        <v>1161.8811884185584</v>
      </c>
      <c r="G50" s="26">
        <f t="shared" si="4"/>
        <v>58626.58452398533</v>
      </c>
    </row>
    <row r="51" spans="1:7" x14ac:dyDescent="0.2">
      <c r="A51" s="24">
        <f t="shared" si="5"/>
        <v>43</v>
      </c>
      <c r="B51" s="24">
        <f t="shared" si="0"/>
        <v>4</v>
      </c>
      <c r="C51" s="26">
        <f t="shared" si="6"/>
        <v>58626.58452398533</v>
      </c>
      <c r="D51" s="26">
        <f t="shared" si="1"/>
        <v>1660.1184026885908</v>
      </c>
      <c r="E51" s="26">
        <f t="shared" si="2"/>
        <v>488.5548710332111</v>
      </c>
      <c r="F51" s="26">
        <f t="shared" si="3"/>
        <v>1171.5635316553796</v>
      </c>
      <c r="G51" s="26">
        <f t="shared" si="4"/>
        <v>57455.020992329948</v>
      </c>
    </row>
    <row r="52" spans="1:7" x14ac:dyDescent="0.2">
      <c r="A52" s="24">
        <f t="shared" si="5"/>
        <v>44</v>
      </c>
      <c r="B52" s="24">
        <f t="shared" si="0"/>
        <v>4</v>
      </c>
      <c r="C52" s="26">
        <f t="shared" si="6"/>
        <v>57455.020992329948</v>
      </c>
      <c r="D52" s="26">
        <f t="shared" si="1"/>
        <v>1660.1184026885908</v>
      </c>
      <c r="E52" s="26">
        <f t="shared" si="2"/>
        <v>478.79184160274963</v>
      </c>
      <c r="F52" s="26">
        <f t="shared" si="3"/>
        <v>1181.3265610858411</v>
      </c>
      <c r="G52" s="26">
        <f t="shared" si="4"/>
        <v>56273.694431244105</v>
      </c>
    </row>
    <row r="53" spans="1:7" x14ac:dyDescent="0.2">
      <c r="A53" s="24">
        <f t="shared" si="5"/>
        <v>45</v>
      </c>
      <c r="B53" s="24">
        <f t="shared" si="0"/>
        <v>4</v>
      </c>
      <c r="C53" s="26">
        <f t="shared" si="6"/>
        <v>56273.694431244105</v>
      </c>
      <c r="D53" s="26">
        <f t="shared" si="1"/>
        <v>1660.1184026885908</v>
      </c>
      <c r="E53" s="26">
        <f t="shared" si="2"/>
        <v>468.94745359370091</v>
      </c>
      <c r="F53" s="26">
        <f t="shared" si="3"/>
        <v>1191.1709490948899</v>
      </c>
      <c r="G53" s="26">
        <f t="shared" si="4"/>
        <v>55082.523482149212</v>
      </c>
    </row>
    <row r="54" spans="1:7" x14ac:dyDescent="0.2">
      <c r="A54" s="24">
        <f t="shared" si="5"/>
        <v>46</v>
      </c>
      <c r="B54" s="24">
        <f t="shared" si="0"/>
        <v>4</v>
      </c>
      <c r="C54" s="26">
        <f t="shared" si="6"/>
        <v>55082.523482149212</v>
      </c>
      <c r="D54" s="26">
        <f t="shared" si="1"/>
        <v>1660.1184026885908</v>
      </c>
      <c r="E54" s="26">
        <f t="shared" si="2"/>
        <v>459.02102901791017</v>
      </c>
      <c r="F54" s="26">
        <f t="shared" si="3"/>
        <v>1201.0973736706806</v>
      </c>
      <c r="G54" s="26">
        <f t="shared" si="4"/>
        <v>53881.426108478532</v>
      </c>
    </row>
    <row r="55" spans="1:7" x14ac:dyDescent="0.2">
      <c r="A55" s="24">
        <f t="shared" si="5"/>
        <v>47</v>
      </c>
      <c r="B55" s="24">
        <f t="shared" si="0"/>
        <v>4</v>
      </c>
      <c r="C55" s="26">
        <f t="shared" si="6"/>
        <v>53881.426108478532</v>
      </c>
      <c r="D55" s="26">
        <f t="shared" si="1"/>
        <v>1660.1184026885908</v>
      </c>
      <c r="E55" s="26">
        <f t="shared" si="2"/>
        <v>449.01188423732111</v>
      </c>
      <c r="F55" s="26">
        <f t="shared" si="3"/>
        <v>1211.1065184512697</v>
      </c>
      <c r="G55" s="26">
        <f t="shared" si="4"/>
        <v>52670.319590027262</v>
      </c>
    </row>
    <row r="56" spans="1:7" x14ac:dyDescent="0.2">
      <c r="A56" s="24">
        <f t="shared" si="5"/>
        <v>48</v>
      </c>
      <c r="B56" s="24">
        <f t="shared" si="0"/>
        <v>4</v>
      </c>
      <c r="C56" s="26">
        <f t="shared" si="6"/>
        <v>52670.319590027262</v>
      </c>
      <c r="D56" s="26">
        <f t="shared" si="1"/>
        <v>1660.1184026885908</v>
      </c>
      <c r="E56" s="26">
        <f t="shared" si="2"/>
        <v>438.9193299168939</v>
      </c>
      <c r="F56" s="26">
        <f t="shared" si="3"/>
        <v>1221.1990727716968</v>
      </c>
      <c r="G56" s="26">
        <f t="shared" si="4"/>
        <v>51449.120517255564</v>
      </c>
    </row>
    <row r="57" spans="1:7" x14ac:dyDescent="0.2">
      <c r="A57" s="24">
        <f t="shared" si="5"/>
        <v>49</v>
      </c>
      <c r="B57" s="24">
        <f t="shared" si="0"/>
        <v>5</v>
      </c>
      <c r="C57" s="26">
        <f t="shared" si="6"/>
        <v>51449.120517255564</v>
      </c>
      <c r="D57" s="26">
        <f t="shared" si="1"/>
        <v>1660.1184026885908</v>
      </c>
      <c r="E57" s="26">
        <f t="shared" si="2"/>
        <v>428.74267097712976</v>
      </c>
      <c r="F57" s="26">
        <f t="shared" si="3"/>
        <v>1231.375731711461</v>
      </c>
      <c r="G57" s="26">
        <f t="shared" si="4"/>
        <v>50217.744785544106</v>
      </c>
    </row>
    <row r="58" spans="1:7" x14ac:dyDescent="0.2">
      <c r="A58" s="24">
        <f t="shared" si="5"/>
        <v>50</v>
      </c>
      <c r="B58" s="24">
        <f t="shared" si="0"/>
        <v>5</v>
      </c>
      <c r="C58" s="26">
        <f t="shared" si="6"/>
        <v>50217.744785544106</v>
      </c>
      <c r="D58" s="26">
        <f t="shared" si="1"/>
        <v>1660.1184026885908</v>
      </c>
      <c r="E58" s="26">
        <f t="shared" si="2"/>
        <v>418.48120654620089</v>
      </c>
      <c r="F58" s="26">
        <f t="shared" si="3"/>
        <v>1241.6371961423899</v>
      </c>
      <c r="G58" s="26">
        <f t="shared" si="4"/>
        <v>48976.107589401719</v>
      </c>
    </row>
    <row r="59" spans="1:7" x14ac:dyDescent="0.2">
      <c r="A59" s="24">
        <f t="shared" si="5"/>
        <v>51</v>
      </c>
      <c r="B59" s="24">
        <f t="shared" si="0"/>
        <v>5</v>
      </c>
      <c r="C59" s="26">
        <f t="shared" si="6"/>
        <v>48976.107589401719</v>
      </c>
      <c r="D59" s="26">
        <f t="shared" si="1"/>
        <v>1660.1184026885908</v>
      </c>
      <c r="E59" s="26">
        <f t="shared" si="2"/>
        <v>408.13422991168096</v>
      </c>
      <c r="F59" s="26">
        <f t="shared" si="3"/>
        <v>1251.9841727769099</v>
      </c>
      <c r="G59" s="26">
        <f t="shared" si="4"/>
        <v>47724.12341662481</v>
      </c>
    </row>
    <row r="60" spans="1:7" x14ac:dyDescent="0.2">
      <c r="A60" s="24">
        <f t="shared" si="5"/>
        <v>52</v>
      </c>
      <c r="B60" s="24">
        <f t="shared" si="0"/>
        <v>5</v>
      </c>
      <c r="C60" s="26">
        <f t="shared" si="6"/>
        <v>47724.12341662481</v>
      </c>
      <c r="D60" s="26">
        <f t="shared" si="1"/>
        <v>1660.1184026885908</v>
      </c>
      <c r="E60" s="26">
        <f t="shared" si="2"/>
        <v>397.70102847187349</v>
      </c>
      <c r="F60" s="26">
        <f t="shared" si="3"/>
        <v>1262.4173742167172</v>
      </c>
      <c r="G60" s="26">
        <f t="shared" si="4"/>
        <v>46461.706042408092</v>
      </c>
    </row>
    <row r="61" spans="1:7" x14ac:dyDescent="0.2">
      <c r="A61" s="24">
        <f t="shared" si="5"/>
        <v>53</v>
      </c>
      <c r="B61" s="24">
        <f t="shared" si="0"/>
        <v>5</v>
      </c>
      <c r="C61" s="26">
        <f t="shared" si="6"/>
        <v>46461.706042408092</v>
      </c>
      <c r="D61" s="26">
        <f t="shared" si="1"/>
        <v>1660.1184026885908</v>
      </c>
      <c r="E61" s="26">
        <f t="shared" si="2"/>
        <v>387.18088368673415</v>
      </c>
      <c r="F61" s="26">
        <f t="shared" si="3"/>
        <v>1272.9375190018566</v>
      </c>
      <c r="G61" s="26">
        <f t="shared" si="4"/>
        <v>45188.768523406237</v>
      </c>
    </row>
    <row r="62" spans="1:7" x14ac:dyDescent="0.2">
      <c r="A62" s="24">
        <f t="shared" si="5"/>
        <v>54</v>
      </c>
      <c r="B62" s="24">
        <f t="shared" si="0"/>
        <v>5</v>
      </c>
      <c r="C62" s="26">
        <f t="shared" si="6"/>
        <v>45188.768523406237</v>
      </c>
      <c r="D62" s="26">
        <f t="shared" si="1"/>
        <v>1660.1184026885908</v>
      </c>
      <c r="E62" s="26">
        <f t="shared" si="2"/>
        <v>376.57307102838536</v>
      </c>
      <c r="F62" s="26">
        <f t="shared" si="3"/>
        <v>1283.5453316602054</v>
      </c>
      <c r="G62" s="26">
        <f t="shared" si="4"/>
        <v>43905.22319174603</v>
      </c>
    </row>
    <row r="63" spans="1:7" x14ac:dyDescent="0.2">
      <c r="A63" s="24">
        <f t="shared" si="5"/>
        <v>55</v>
      </c>
      <c r="B63" s="24">
        <f t="shared" si="0"/>
        <v>5</v>
      </c>
      <c r="C63" s="26">
        <f t="shared" si="6"/>
        <v>43905.22319174603</v>
      </c>
      <c r="D63" s="26">
        <f t="shared" si="1"/>
        <v>1660.1184026885908</v>
      </c>
      <c r="E63" s="26">
        <f t="shared" si="2"/>
        <v>365.87685993121698</v>
      </c>
      <c r="F63" s="26">
        <f t="shared" si="3"/>
        <v>1294.2415427573737</v>
      </c>
      <c r="G63" s="26">
        <f t="shared" si="4"/>
        <v>42610.981648988658</v>
      </c>
    </row>
    <row r="64" spans="1:7" x14ac:dyDescent="0.2">
      <c r="A64" s="24">
        <f t="shared" si="5"/>
        <v>56</v>
      </c>
      <c r="B64" s="24">
        <f t="shared" si="0"/>
        <v>5</v>
      </c>
      <c r="C64" s="26">
        <f t="shared" si="6"/>
        <v>42610.981648988658</v>
      </c>
      <c r="D64" s="26">
        <f t="shared" si="1"/>
        <v>1660.1184026885908</v>
      </c>
      <c r="E64" s="26">
        <f t="shared" si="2"/>
        <v>355.09151374157221</v>
      </c>
      <c r="F64" s="26">
        <f t="shared" si="3"/>
        <v>1305.0268889470185</v>
      </c>
      <c r="G64" s="26">
        <f t="shared" si="4"/>
        <v>41305.954760041641</v>
      </c>
    </row>
    <row r="65" spans="1:7" x14ac:dyDescent="0.2">
      <c r="A65" s="24">
        <f t="shared" si="5"/>
        <v>57</v>
      </c>
      <c r="B65" s="24">
        <f t="shared" si="0"/>
        <v>5</v>
      </c>
      <c r="C65" s="26">
        <f t="shared" si="6"/>
        <v>41305.954760041641</v>
      </c>
      <c r="D65" s="26">
        <f t="shared" si="1"/>
        <v>1660.1184026885908</v>
      </c>
      <c r="E65" s="26">
        <f t="shared" si="2"/>
        <v>344.21628966701365</v>
      </c>
      <c r="F65" s="26">
        <f t="shared" si="3"/>
        <v>1315.9021130215772</v>
      </c>
      <c r="G65" s="26">
        <f t="shared" si="4"/>
        <v>39990.052647020064</v>
      </c>
    </row>
    <row r="66" spans="1:7" x14ac:dyDescent="0.2">
      <c r="A66" s="24">
        <f t="shared" si="5"/>
        <v>58</v>
      </c>
      <c r="B66" s="24">
        <f t="shared" si="0"/>
        <v>5</v>
      </c>
      <c r="C66" s="26">
        <f t="shared" si="6"/>
        <v>39990.052647020064</v>
      </c>
      <c r="D66" s="26">
        <f t="shared" si="1"/>
        <v>1660.1184026885908</v>
      </c>
      <c r="E66" s="26">
        <f t="shared" si="2"/>
        <v>333.25043872516721</v>
      </c>
      <c r="F66" s="26">
        <f t="shared" si="3"/>
        <v>1326.8679639634236</v>
      </c>
      <c r="G66" s="26">
        <f t="shared" si="4"/>
        <v>38663.184683056643</v>
      </c>
    </row>
    <row r="67" spans="1:7" x14ac:dyDescent="0.2">
      <c r="A67" s="24">
        <f t="shared" si="5"/>
        <v>59</v>
      </c>
      <c r="B67" s="24">
        <f t="shared" si="0"/>
        <v>5</v>
      </c>
      <c r="C67" s="26">
        <f t="shared" si="6"/>
        <v>38663.184683056643</v>
      </c>
      <c r="D67" s="26">
        <f t="shared" si="1"/>
        <v>1660.1184026885908</v>
      </c>
      <c r="E67" s="26">
        <f t="shared" si="2"/>
        <v>322.19320569213869</v>
      </c>
      <c r="F67" s="26">
        <f t="shared" si="3"/>
        <v>1337.9251969964521</v>
      </c>
      <c r="G67" s="26">
        <f t="shared" si="4"/>
        <v>37325.259486060189</v>
      </c>
    </row>
    <row r="68" spans="1:7" x14ac:dyDescent="0.2">
      <c r="A68" s="24">
        <f t="shared" si="5"/>
        <v>60</v>
      </c>
      <c r="B68" s="24">
        <f t="shared" si="0"/>
        <v>5</v>
      </c>
      <c r="C68" s="26">
        <f t="shared" si="6"/>
        <v>37325.259486060189</v>
      </c>
      <c r="D68" s="26">
        <f t="shared" si="1"/>
        <v>1660.1184026885908</v>
      </c>
      <c r="E68" s="26">
        <f t="shared" si="2"/>
        <v>311.04382905050159</v>
      </c>
      <c r="F68" s="26">
        <f t="shared" si="3"/>
        <v>1349.0745736380891</v>
      </c>
      <c r="G68" s="26">
        <f t="shared" si="4"/>
        <v>35976.184912422097</v>
      </c>
    </row>
    <row r="69" spans="1:7" x14ac:dyDescent="0.2">
      <c r="A69" s="24">
        <f t="shared" si="5"/>
        <v>61</v>
      </c>
      <c r="B69" s="24">
        <f t="shared" si="0"/>
        <v>6</v>
      </c>
      <c r="C69" s="26">
        <f t="shared" si="6"/>
        <v>35976.184912422097</v>
      </c>
      <c r="D69" s="26">
        <f t="shared" si="1"/>
        <v>1660.1184026885908</v>
      </c>
      <c r="E69" s="26">
        <f t="shared" si="2"/>
        <v>299.80154093685081</v>
      </c>
      <c r="F69" s="26">
        <f t="shared" si="3"/>
        <v>1360.3168617517399</v>
      </c>
      <c r="G69" s="26">
        <f t="shared" si="4"/>
        <v>34615.86805067036</v>
      </c>
    </row>
    <row r="70" spans="1:7" x14ac:dyDescent="0.2">
      <c r="A70" s="24">
        <f t="shared" si="5"/>
        <v>62</v>
      </c>
      <c r="B70" s="24">
        <f t="shared" si="0"/>
        <v>6</v>
      </c>
      <c r="C70" s="26">
        <f t="shared" si="6"/>
        <v>34615.86805067036</v>
      </c>
      <c r="D70" s="26">
        <f t="shared" si="1"/>
        <v>1660.1184026885908</v>
      </c>
      <c r="E70" s="26">
        <f t="shared" si="2"/>
        <v>288.46556708891967</v>
      </c>
      <c r="F70" s="26">
        <f t="shared" si="3"/>
        <v>1371.6528355996711</v>
      </c>
      <c r="G70" s="26">
        <f t="shared" si="4"/>
        <v>33244.21521507069</v>
      </c>
    </row>
    <row r="71" spans="1:7" x14ac:dyDescent="0.2">
      <c r="A71" s="24">
        <f t="shared" si="5"/>
        <v>63</v>
      </c>
      <c r="B71" s="24">
        <f t="shared" si="0"/>
        <v>6</v>
      </c>
      <c r="C71" s="26">
        <f t="shared" si="6"/>
        <v>33244.21521507069</v>
      </c>
      <c r="D71" s="26">
        <f t="shared" si="1"/>
        <v>1660.1184026885908</v>
      </c>
      <c r="E71" s="26">
        <f t="shared" si="2"/>
        <v>277.03512679225577</v>
      </c>
      <c r="F71" s="26">
        <f t="shared" si="3"/>
        <v>1383.083275896335</v>
      </c>
      <c r="G71" s="26">
        <f t="shared" si="4"/>
        <v>31861.131939174356</v>
      </c>
    </row>
    <row r="72" spans="1:7" x14ac:dyDescent="0.2">
      <c r="A72" s="24">
        <f t="shared" si="5"/>
        <v>64</v>
      </c>
      <c r="B72" s="24">
        <f t="shared" si="0"/>
        <v>6</v>
      </c>
      <c r="C72" s="26">
        <f t="shared" si="6"/>
        <v>31861.131939174356</v>
      </c>
      <c r="D72" s="26">
        <f t="shared" si="1"/>
        <v>1660.1184026885908</v>
      </c>
      <c r="E72" s="26">
        <f t="shared" si="2"/>
        <v>265.50943282645295</v>
      </c>
      <c r="F72" s="26">
        <f t="shared" si="3"/>
        <v>1394.6089698621379</v>
      </c>
      <c r="G72" s="26">
        <f t="shared" si="4"/>
        <v>30466.52296931222</v>
      </c>
    </row>
    <row r="73" spans="1:7" x14ac:dyDescent="0.2">
      <c r="A73" s="24">
        <f t="shared" si="5"/>
        <v>65</v>
      </c>
      <c r="B73" s="24">
        <f t="shared" ref="B73:B136" si="7">ROUNDUP(A73/12,0)</f>
        <v>6</v>
      </c>
      <c r="C73" s="26">
        <f t="shared" si="6"/>
        <v>30466.52296931222</v>
      </c>
      <c r="D73" s="26">
        <f t="shared" ref="D73:D136" si="8">E73+F73</f>
        <v>1660.1184026885908</v>
      </c>
      <c r="E73" s="26">
        <f t="shared" ref="E73:E136" si="9">C73*$B$4/12</f>
        <v>253.88769141093519</v>
      </c>
      <c r="F73" s="26">
        <f t="shared" ref="F73:F136" si="10">IF(A73&lt;=$B$5*12,MIN($B$6-E73,C73),0)</f>
        <v>1406.2307112776557</v>
      </c>
      <c r="G73" s="26">
        <f t="shared" ref="G73:G136" si="11">C73-F73</f>
        <v>29060.292258034566</v>
      </c>
    </row>
    <row r="74" spans="1:7" x14ac:dyDescent="0.2">
      <c r="A74" s="24">
        <f t="shared" ref="A74:A137" si="12">A73+1</f>
        <v>66</v>
      </c>
      <c r="B74" s="24">
        <f t="shared" si="7"/>
        <v>6</v>
      </c>
      <c r="C74" s="26">
        <f t="shared" ref="C74:C137" si="13">G73</f>
        <v>29060.292258034566</v>
      </c>
      <c r="D74" s="26">
        <f t="shared" si="8"/>
        <v>1660.1184026885908</v>
      </c>
      <c r="E74" s="26">
        <f t="shared" si="9"/>
        <v>242.16910215028807</v>
      </c>
      <c r="F74" s="26">
        <f t="shared" si="10"/>
        <v>1417.9493005383026</v>
      </c>
      <c r="G74" s="26">
        <f t="shared" si="11"/>
        <v>27642.342957496265</v>
      </c>
    </row>
    <row r="75" spans="1:7" x14ac:dyDescent="0.2">
      <c r="A75" s="24">
        <f t="shared" si="12"/>
        <v>67</v>
      </c>
      <c r="B75" s="24">
        <f t="shared" si="7"/>
        <v>6</v>
      </c>
      <c r="C75" s="26">
        <f t="shared" si="13"/>
        <v>27642.342957496265</v>
      </c>
      <c r="D75" s="26">
        <f t="shared" si="8"/>
        <v>1660.1184026885908</v>
      </c>
      <c r="E75" s="26">
        <f t="shared" si="9"/>
        <v>230.35285797913556</v>
      </c>
      <c r="F75" s="26">
        <f t="shared" si="10"/>
        <v>1429.7655447094553</v>
      </c>
      <c r="G75" s="26">
        <f t="shared" si="11"/>
        <v>26212.57741278681</v>
      </c>
    </row>
    <row r="76" spans="1:7" x14ac:dyDescent="0.2">
      <c r="A76" s="24">
        <f t="shared" si="12"/>
        <v>68</v>
      </c>
      <c r="B76" s="24">
        <f t="shared" si="7"/>
        <v>6</v>
      </c>
      <c r="C76" s="26">
        <f t="shared" si="13"/>
        <v>26212.57741278681</v>
      </c>
      <c r="D76" s="26">
        <f t="shared" si="8"/>
        <v>1660.1184026885908</v>
      </c>
      <c r="E76" s="26">
        <f t="shared" si="9"/>
        <v>218.43814510655679</v>
      </c>
      <c r="F76" s="26">
        <f t="shared" si="10"/>
        <v>1441.6802575820341</v>
      </c>
      <c r="G76" s="26">
        <f t="shared" si="11"/>
        <v>24770.897155204777</v>
      </c>
    </row>
    <row r="77" spans="1:7" x14ac:dyDescent="0.2">
      <c r="A77" s="24">
        <f t="shared" si="12"/>
        <v>69</v>
      </c>
      <c r="B77" s="24">
        <f t="shared" si="7"/>
        <v>6</v>
      </c>
      <c r="C77" s="26">
        <f t="shared" si="13"/>
        <v>24770.897155204777</v>
      </c>
      <c r="D77" s="26">
        <f t="shared" si="8"/>
        <v>1660.1184026885908</v>
      </c>
      <c r="E77" s="26">
        <f t="shared" si="9"/>
        <v>206.42414296003983</v>
      </c>
      <c r="F77" s="26">
        <f t="shared" si="10"/>
        <v>1453.6942597285511</v>
      </c>
      <c r="G77" s="26">
        <f t="shared" si="11"/>
        <v>23317.202895476225</v>
      </c>
    </row>
    <row r="78" spans="1:7" x14ac:dyDescent="0.2">
      <c r="A78" s="24">
        <f t="shared" si="12"/>
        <v>70</v>
      </c>
      <c r="B78" s="24">
        <f t="shared" si="7"/>
        <v>6</v>
      </c>
      <c r="C78" s="26">
        <f t="shared" si="13"/>
        <v>23317.202895476225</v>
      </c>
      <c r="D78" s="26">
        <f t="shared" si="8"/>
        <v>1660.1184026885908</v>
      </c>
      <c r="E78" s="26">
        <f t="shared" si="9"/>
        <v>194.31002412896854</v>
      </c>
      <c r="F78" s="26">
        <f t="shared" si="10"/>
        <v>1465.8083785596223</v>
      </c>
      <c r="G78" s="26">
        <f t="shared" si="11"/>
        <v>21851.394516916604</v>
      </c>
    </row>
    <row r="79" spans="1:7" x14ac:dyDescent="0.2">
      <c r="A79" s="24">
        <f t="shared" si="12"/>
        <v>71</v>
      </c>
      <c r="B79" s="24">
        <f t="shared" si="7"/>
        <v>6</v>
      </c>
      <c r="C79" s="26">
        <f t="shared" si="13"/>
        <v>21851.394516916604</v>
      </c>
      <c r="D79" s="26">
        <f t="shared" si="8"/>
        <v>1660.1184026885908</v>
      </c>
      <c r="E79" s="26">
        <f t="shared" si="9"/>
        <v>182.09495430763835</v>
      </c>
      <c r="F79" s="26">
        <f t="shared" si="10"/>
        <v>1478.0234483809525</v>
      </c>
      <c r="G79" s="26">
        <f t="shared" si="11"/>
        <v>20373.371068535653</v>
      </c>
    </row>
    <row r="80" spans="1:7" x14ac:dyDescent="0.2">
      <c r="A80" s="24">
        <f t="shared" si="12"/>
        <v>72</v>
      </c>
      <c r="B80" s="24">
        <f t="shared" si="7"/>
        <v>6</v>
      </c>
      <c r="C80" s="26">
        <f t="shared" si="13"/>
        <v>20373.371068535653</v>
      </c>
      <c r="D80" s="26">
        <f t="shared" si="8"/>
        <v>1660.1184026885908</v>
      </c>
      <c r="E80" s="26">
        <f t="shared" si="9"/>
        <v>169.7780922377971</v>
      </c>
      <c r="F80" s="26">
        <f t="shared" si="10"/>
        <v>1490.3403104507936</v>
      </c>
      <c r="G80" s="26">
        <f t="shared" si="11"/>
        <v>18883.03075808486</v>
      </c>
    </row>
    <row r="81" spans="1:7" x14ac:dyDescent="0.2">
      <c r="A81" s="24">
        <f t="shared" si="12"/>
        <v>73</v>
      </c>
      <c r="B81" s="24">
        <f t="shared" si="7"/>
        <v>7</v>
      </c>
      <c r="C81" s="26">
        <f t="shared" si="13"/>
        <v>18883.03075808486</v>
      </c>
      <c r="D81" s="26">
        <f t="shared" si="8"/>
        <v>1660.1184026885908</v>
      </c>
      <c r="E81" s="26">
        <f t="shared" si="9"/>
        <v>157.35858965070716</v>
      </c>
      <c r="F81" s="26">
        <f t="shared" si="10"/>
        <v>1502.7598130378835</v>
      </c>
      <c r="G81" s="26">
        <f t="shared" si="11"/>
        <v>17380.270945046977</v>
      </c>
    </row>
    <row r="82" spans="1:7" x14ac:dyDescent="0.2">
      <c r="A82" s="24">
        <f t="shared" si="12"/>
        <v>74</v>
      </c>
      <c r="B82" s="24">
        <f t="shared" si="7"/>
        <v>7</v>
      </c>
      <c r="C82" s="26">
        <f t="shared" si="13"/>
        <v>17380.270945046977</v>
      </c>
      <c r="D82" s="26">
        <f t="shared" si="8"/>
        <v>1660.1184026885908</v>
      </c>
      <c r="E82" s="26">
        <f t="shared" si="9"/>
        <v>144.83559120872482</v>
      </c>
      <c r="F82" s="26">
        <f t="shared" si="10"/>
        <v>1515.282811479866</v>
      </c>
      <c r="G82" s="26">
        <f t="shared" si="11"/>
        <v>15864.988133567111</v>
      </c>
    </row>
    <row r="83" spans="1:7" x14ac:dyDescent="0.2">
      <c r="A83" s="24">
        <f t="shared" si="12"/>
        <v>75</v>
      </c>
      <c r="B83" s="24">
        <f t="shared" si="7"/>
        <v>7</v>
      </c>
      <c r="C83" s="26">
        <f t="shared" si="13"/>
        <v>15864.988133567111</v>
      </c>
      <c r="D83" s="26">
        <f t="shared" si="8"/>
        <v>1660.1184026885908</v>
      </c>
      <c r="E83" s="26">
        <f t="shared" si="9"/>
        <v>132.20823444639259</v>
      </c>
      <c r="F83" s="26">
        <f t="shared" si="10"/>
        <v>1527.9101682421981</v>
      </c>
      <c r="G83" s="26">
        <f t="shared" si="11"/>
        <v>14337.077965324912</v>
      </c>
    </row>
    <row r="84" spans="1:7" x14ac:dyDescent="0.2">
      <c r="A84" s="24">
        <f t="shared" si="12"/>
        <v>76</v>
      </c>
      <c r="B84" s="24">
        <f t="shared" si="7"/>
        <v>7</v>
      </c>
      <c r="C84" s="26">
        <f t="shared" si="13"/>
        <v>14337.077965324912</v>
      </c>
      <c r="D84" s="26">
        <f t="shared" si="8"/>
        <v>1660.1184026885908</v>
      </c>
      <c r="E84" s="26">
        <f t="shared" si="9"/>
        <v>119.47564971104094</v>
      </c>
      <c r="F84" s="26">
        <f t="shared" si="10"/>
        <v>1540.6427529775499</v>
      </c>
      <c r="G84" s="26">
        <f t="shared" si="11"/>
        <v>12796.435212347362</v>
      </c>
    </row>
    <row r="85" spans="1:7" x14ac:dyDescent="0.2">
      <c r="A85" s="24">
        <f t="shared" si="12"/>
        <v>77</v>
      </c>
      <c r="B85" s="24">
        <f t="shared" si="7"/>
        <v>7</v>
      </c>
      <c r="C85" s="26">
        <f t="shared" si="13"/>
        <v>12796.435212347362</v>
      </c>
      <c r="D85" s="26">
        <f t="shared" si="8"/>
        <v>1660.1184026885908</v>
      </c>
      <c r="E85" s="26">
        <f t="shared" si="9"/>
        <v>106.63696010289469</v>
      </c>
      <c r="F85" s="26">
        <f t="shared" si="10"/>
        <v>1553.4814425856962</v>
      </c>
      <c r="G85" s="26">
        <f t="shared" si="11"/>
        <v>11242.953769761665</v>
      </c>
    </row>
    <row r="86" spans="1:7" x14ac:dyDescent="0.2">
      <c r="A86" s="24">
        <f t="shared" si="12"/>
        <v>78</v>
      </c>
      <c r="B86" s="24">
        <f t="shared" si="7"/>
        <v>7</v>
      </c>
      <c r="C86" s="26">
        <f t="shared" si="13"/>
        <v>11242.953769761665</v>
      </c>
      <c r="D86" s="26">
        <f t="shared" si="8"/>
        <v>1660.1184026885908</v>
      </c>
      <c r="E86" s="26">
        <f t="shared" si="9"/>
        <v>93.691281414680546</v>
      </c>
      <c r="F86" s="26">
        <f t="shared" si="10"/>
        <v>1566.4271212739102</v>
      </c>
      <c r="G86" s="26">
        <f t="shared" si="11"/>
        <v>9676.5266484877557</v>
      </c>
    </row>
    <row r="87" spans="1:7" x14ac:dyDescent="0.2">
      <c r="A87" s="24">
        <f t="shared" si="12"/>
        <v>79</v>
      </c>
      <c r="B87" s="24">
        <f t="shared" si="7"/>
        <v>7</v>
      </c>
      <c r="C87" s="26">
        <f t="shared" si="13"/>
        <v>9676.5266484877557</v>
      </c>
      <c r="D87" s="26">
        <f t="shared" si="8"/>
        <v>1660.1184026885908</v>
      </c>
      <c r="E87" s="26">
        <f t="shared" si="9"/>
        <v>80.6377220707313</v>
      </c>
      <c r="F87" s="26">
        <f t="shared" si="10"/>
        <v>1579.4806806178594</v>
      </c>
      <c r="G87" s="26">
        <f t="shared" si="11"/>
        <v>8097.0459678698962</v>
      </c>
    </row>
    <row r="88" spans="1:7" x14ac:dyDescent="0.2">
      <c r="A88" s="24">
        <f t="shared" si="12"/>
        <v>80</v>
      </c>
      <c r="B88" s="24">
        <f t="shared" si="7"/>
        <v>7</v>
      </c>
      <c r="C88" s="26">
        <f t="shared" si="13"/>
        <v>8097.0459678698962</v>
      </c>
      <c r="D88" s="26">
        <f t="shared" si="8"/>
        <v>1660.1184026885908</v>
      </c>
      <c r="E88" s="26">
        <f t="shared" si="9"/>
        <v>67.475383065582477</v>
      </c>
      <c r="F88" s="26">
        <f t="shared" si="10"/>
        <v>1592.6430196230083</v>
      </c>
      <c r="G88" s="26">
        <f t="shared" si="11"/>
        <v>6504.4029482468877</v>
      </c>
    </row>
    <row r="89" spans="1:7" x14ac:dyDescent="0.2">
      <c r="A89" s="24">
        <f t="shared" si="12"/>
        <v>81</v>
      </c>
      <c r="B89" s="24">
        <f t="shared" si="7"/>
        <v>7</v>
      </c>
      <c r="C89" s="26">
        <f t="shared" si="13"/>
        <v>6504.4029482468877</v>
      </c>
      <c r="D89" s="26">
        <f t="shared" si="8"/>
        <v>1660.1184026885908</v>
      </c>
      <c r="E89" s="26">
        <f t="shared" si="9"/>
        <v>54.203357902057405</v>
      </c>
      <c r="F89" s="26">
        <f t="shared" si="10"/>
        <v>1605.9150447865334</v>
      </c>
      <c r="G89" s="26">
        <f t="shared" si="11"/>
        <v>4898.4879034603546</v>
      </c>
    </row>
    <row r="90" spans="1:7" x14ac:dyDescent="0.2">
      <c r="A90" s="24">
        <f t="shared" si="12"/>
        <v>82</v>
      </c>
      <c r="B90" s="24">
        <f t="shared" si="7"/>
        <v>7</v>
      </c>
      <c r="C90" s="26">
        <f t="shared" si="13"/>
        <v>4898.4879034603546</v>
      </c>
      <c r="D90" s="26">
        <f t="shared" si="8"/>
        <v>1660.1184026885908</v>
      </c>
      <c r="E90" s="26">
        <f t="shared" si="9"/>
        <v>40.820732528836288</v>
      </c>
      <c r="F90" s="26">
        <f t="shared" si="10"/>
        <v>1619.2976701597545</v>
      </c>
      <c r="G90" s="26">
        <f t="shared" si="11"/>
        <v>3279.1902333006001</v>
      </c>
    </row>
    <row r="91" spans="1:7" x14ac:dyDescent="0.2">
      <c r="A91" s="24">
        <f t="shared" si="12"/>
        <v>83</v>
      </c>
      <c r="B91" s="24">
        <f t="shared" si="7"/>
        <v>7</v>
      </c>
      <c r="C91" s="26">
        <f t="shared" si="13"/>
        <v>3279.1902333006001</v>
      </c>
      <c r="D91" s="26">
        <f t="shared" si="8"/>
        <v>1660.1184026885908</v>
      </c>
      <c r="E91" s="26">
        <f t="shared" si="9"/>
        <v>27.326585277505004</v>
      </c>
      <c r="F91" s="26">
        <f t="shared" si="10"/>
        <v>1632.7918174110857</v>
      </c>
      <c r="G91" s="26">
        <f t="shared" si="11"/>
        <v>1646.3984158895144</v>
      </c>
    </row>
    <row r="92" spans="1:7" x14ac:dyDescent="0.2">
      <c r="A92" s="24">
        <f t="shared" si="12"/>
        <v>84</v>
      </c>
      <c r="B92" s="24">
        <f t="shared" si="7"/>
        <v>7</v>
      </c>
      <c r="C92" s="26">
        <f t="shared" si="13"/>
        <v>1646.3984158895144</v>
      </c>
      <c r="D92" s="26">
        <f t="shared" si="8"/>
        <v>1660.1184026885908</v>
      </c>
      <c r="E92" s="26">
        <f t="shared" si="9"/>
        <v>13.719986799079287</v>
      </c>
      <c r="F92" s="26">
        <f t="shared" si="10"/>
        <v>1646.3984158895114</v>
      </c>
      <c r="G92" s="26">
        <f t="shared" si="11"/>
        <v>2.9558577807620168E-12</v>
      </c>
    </row>
    <row r="93" spans="1:7" x14ac:dyDescent="0.2">
      <c r="A93" s="24">
        <f t="shared" si="12"/>
        <v>85</v>
      </c>
      <c r="B93" s="24">
        <f t="shared" si="7"/>
        <v>8</v>
      </c>
      <c r="C93" s="26">
        <f t="shared" si="13"/>
        <v>2.9558577807620168E-12</v>
      </c>
      <c r="D93" s="26">
        <f t="shared" si="8"/>
        <v>2.4632148173016807E-14</v>
      </c>
      <c r="E93" s="26">
        <f t="shared" si="9"/>
        <v>2.4632148173016807E-14</v>
      </c>
      <c r="F93" s="26">
        <f t="shared" si="10"/>
        <v>0</v>
      </c>
      <c r="G93" s="26">
        <f t="shared" si="11"/>
        <v>2.9558577807620168E-12</v>
      </c>
    </row>
    <row r="94" spans="1:7" x14ac:dyDescent="0.2">
      <c r="A94" s="24">
        <f t="shared" si="12"/>
        <v>86</v>
      </c>
      <c r="B94" s="24">
        <f t="shared" si="7"/>
        <v>8</v>
      </c>
      <c r="C94" s="26">
        <f t="shared" si="13"/>
        <v>2.9558577807620168E-12</v>
      </c>
      <c r="D94" s="26">
        <f t="shared" si="8"/>
        <v>2.4632148173016807E-14</v>
      </c>
      <c r="E94" s="26">
        <f t="shared" si="9"/>
        <v>2.4632148173016807E-14</v>
      </c>
      <c r="F94" s="26">
        <f t="shared" si="10"/>
        <v>0</v>
      </c>
      <c r="G94" s="26">
        <f t="shared" si="11"/>
        <v>2.9558577807620168E-12</v>
      </c>
    </row>
    <row r="95" spans="1:7" x14ac:dyDescent="0.2">
      <c r="A95" s="24">
        <f t="shared" si="12"/>
        <v>87</v>
      </c>
      <c r="B95" s="24">
        <f t="shared" si="7"/>
        <v>8</v>
      </c>
      <c r="C95" s="26">
        <f t="shared" si="13"/>
        <v>2.9558577807620168E-12</v>
      </c>
      <c r="D95" s="26">
        <f t="shared" si="8"/>
        <v>2.4632148173016807E-14</v>
      </c>
      <c r="E95" s="26">
        <f t="shared" si="9"/>
        <v>2.4632148173016807E-14</v>
      </c>
      <c r="F95" s="26">
        <f t="shared" si="10"/>
        <v>0</v>
      </c>
      <c r="G95" s="26">
        <f t="shared" si="11"/>
        <v>2.9558577807620168E-12</v>
      </c>
    </row>
    <row r="96" spans="1:7" x14ac:dyDescent="0.2">
      <c r="A96" s="24">
        <f t="shared" si="12"/>
        <v>88</v>
      </c>
      <c r="B96" s="24">
        <f t="shared" si="7"/>
        <v>8</v>
      </c>
      <c r="C96" s="26">
        <f t="shared" si="13"/>
        <v>2.9558577807620168E-12</v>
      </c>
      <c r="D96" s="26">
        <f t="shared" si="8"/>
        <v>2.4632148173016807E-14</v>
      </c>
      <c r="E96" s="26">
        <f t="shared" si="9"/>
        <v>2.4632148173016807E-14</v>
      </c>
      <c r="F96" s="26">
        <f t="shared" si="10"/>
        <v>0</v>
      </c>
      <c r="G96" s="26">
        <f t="shared" si="11"/>
        <v>2.9558577807620168E-12</v>
      </c>
    </row>
    <row r="97" spans="1:7" x14ac:dyDescent="0.2">
      <c r="A97" s="24">
        <f t="shared" si="12"/>
        <v>89</v>
      </c>
      <c r="B97" s="24">
        <f t="shared" si="7"/>
        <v>8</v>
      </c>
      <c r="C97" s="26">
        <f t="shared" si="13"/>
        <v>2.9558577807620168E-12</v>
      </c>
      <c r="D97" s="26">
        <f t="shared" si="8"/>
        <v>2.4632148173016807E-14</v>
      </c>
      <c r="E97" s="26">
        <f t="shared" si="9"/>
        <v>2.4632148173016807E-14</v>
      </c>
      <c r="F97" s="26">
        <f t="shared" si="10"/>
        <v>0</v>
      </c>
      <c r="G97" s="26">
        <f t="shared" si="11"/>
        <v>2.9558577807620168E-12</v>
      </c>
    </row>
    <row r="98" spans="1:7" x14ac:dyDescent="0.2">
      <c r="A98" s="24">
        <f t="shared" si="12"/>
        <v>90</v>
      </c>
      <c r="B98" s="24">
        <f t="shared" si="7"/>
        <v>8</v>
      </c>
      <c r="C98" s="26">
        <f t="shared" si="13"/>
        <v>2.9558577807620168E-12</v>
      </c>
      <c r="D98" s="26">
        <f t="shared" si="8"/>
        <v>2.4632148173016807E-14</v>
      </c>
      <c r="E98" s="26">
        <f t="shared" si="9"/>
        <v>2.4632148173016807E-14</v>
      </c>
      <c r="F98" s="26">
        <f t="shared" si="10"/>
        <v>0</v>
      </c>
      <c r="G98" s="26">
        <f t="shared" si="11"/>
        <v>2.9558577807620168E-12</v>
      </c>
    </row>
    <row r="99" spans="1:7" x14ac:dyDescent="0.2">
      <c r="A99" s="24">
        <f t="shared" si="12"/>
        <v>91</v>
      </c>
      <c r="B99" s="24">
        <f t="shared" si="7"/>
        <v>8</v>
      </c>
      <c r="C99" s="26">
        <f t="shared" si="13"/>
        <v>2.9558577807620168E-12</v>
      </c>
      <c r="D99" s="26">
        <f t="shared" si="8"/>
        <v>2.4632148173016807E-14</v>
      </c>
      <c r="E99" s="26">
        <f t="shared" si="9"/>
        <v>2.4632148173016807E-14</v>
      </c>
      <c r="F99" s="26">
        <f t="shared" si="10"/>
        <v>0</v>
      </c>
      <c r="G99" s="26">
        <f t="shared" si="11"/>
        <v>2.9558577807620168E-12</v>
      </c>
    </row>
    <row r="100" spans="1:7" x14ac:dyDescent="0.2">
      <c r="A100" s="24">
        <f t="shared" si="12"/>
        <v>92</v>
      </c>
      <c r="B100" s="24">
        <f t="shared" si="7"/>
        <v>8</v>
      </c>
      <c r="C100" s="26">
        <f t="shared" si="13"/>
        <v>2.9558577807620168E-12</v>
      </c>
      <c r="D100" s="26">
        <f t="shared" si="8"/>
        <v>2.4632148173016807E-14</v>
      </c>
      <c r="E100" s="26">
        <f t="shared" si="9"/>
        <v>2.4632148173016807E-14</v>
      </c>
      <c r="F100" s="26">
        <f t="shared" si="10"/>
        <v>0</v>
      </c>
      <c r="G100" s="26">
        <f t="shared" si="11"/>
        <v>2.9558577807620168E-12</v>
      </c>
    </row>
    <row r="101" spans="1:7" x14ac:dyDescent="0.2">
      <c r="A101" s="24">
        <f t="shared" si="12"/>
        <v>93</v>
      </c>
      <c r="B101" s="24">
        <f t="shared" si="7"/>
        <v>8</v>
      </c>
      <c r="C101" s="26">
        <f t="shared" si="13"/>
        <v>2.9558577807620168E-12</v>
      </c>
      <c r="D101" s="26">
        <f t="shared" si="8"/>
        <v>2.4632148173016807E-14</v>
      </c>
      <c r="E101" s="26">
        <f t="shared" si="9"/>
        <v>2.4632148173016807E-14</v>
      </c>
      <c r="F101" s="26">
        <f t="shared" si="10"/>
        <v>0</v>
      </c>
      <c r="G101" s="26">
        <f t="shared" si="11"/>
        <v>2.9558577807620168E-12</v>
      </c>
    </row>
    <row r="102" spans="1:7" x14ac:dyDescent="0.2">
      <c r="A102" s="24">
        <f t="shared" si="12"/>
        <v>94</v>
      </c>
      <c r="B102" s="24">
        <f t="shared" si="7"/>
        <v>8</v>
      </c>
      <c r="C102" s="26">
        <f t="shared" si="13"/>
        <v>2.9558577807620168E-12</v>
      </c>
      <c r="D102" s="26">
        <f t="shared" si="8"/>
        <v>2.4632148173016807E-14</v>
      </c>
      <c r="E102" s="26">
        <f t="shared" si="9"/>
        <v>2.4632148173016807E-14</v>
      </c>
      <c r="F102" s="26">
        <f t="shared" si="10"/>
        <v>0</v>
      </c>
      <c r="G102" s="26">
        <f t="shared" si="11"/>
        <v>2.9558577807620168E-12</v>
      </c>
    </row>
    <row r="103" spans="1:7" x14ac:dyDescent="0.2">
      <c r="A103" s="24">
        <f t="shared" si="12"/>
        <v>95</v>
      </c>
      <c r="B103" s="24">
        <f t="shared" si="7"/>
        <v>8</v>
      </c>
      <c r="C103" s="26">
        <f t="shared" si="13"/>
        <v>2.9558577807620168E-12</v>
      </c>
      <c r="D103" s="26">
        <f t="shared" si="8"/>
        <v>2.4632148173016807E-14</v>
      </c>
      <c r="E103" s="26">
        <f t="shared" si="9"/>
        <v>2.4632148173016807E-14</v>
      </c>
      <c r="F103" s="26">
        <f t="shared" si="10"/>
        <v>0</v>
      </c>
      <c r="G103" s="26">
        <f t="shared" si="11"/>
        <v>2.9558577807620168E-12</v>
      </c>
    </row>
    <row r="104" spans="1:7" x14ac:dyDescent="0.2">
      <c r="A104" s="24">
        <f t="shared" si="12"/>
        <v>96</v>
      </c>
      <c r="B104" s="24">
        <f t="shared" si="7"/>
        <v>8</v>
      </c>
      <c r="C104" s="26">
        <f t="shared" si="13"/>
        <v>2.9558577807620168E-12</v>
      </c>
      <c r="D104" s="26">
        <f t="shared" si="8"/>
        <v>2.4632148173016807E-14</v>
      </c>
      <c r="E104" s="26">
        <f t="shared" si="9"/>
        <v>2.4632148173016807E-14</v>
      </c>
      <c r="F104" s="26">
        <f t="shared" si="10"/>
        <v>0</v>
      </c>
      <c r="G104" s="26">
        <f t="shared" si="11"/>
        <v>2.9558577807620168E-12</v>
      </c>
    </row>
    <row r="105" spans="1:7" x14ac:dyDescent="0.2">
      <c r="A105" s="24">
        <f t="shared" si="12"/>
        <v>97</v>
      </c>
      <c r="B105" s="24">
        <f t="shared" si="7"/>
        <v>9</v>
      </c>
      <c r="C105" s="26">
        <f t="shared" si="13"/>
        <v>2.9558577807620168E-12</v>
      </c>
      <c r="D105" s="26">
        <f t="shared" si="8"/>
        <v>2.4632148173016807E-14</v>
      </c>
      <c r="E105" s="26">
        <f t="shared" si="9"/>
        <v>2.4632148173016807E-14</v>
      </c>
      <c r="F105" s="26">
        <f t="shared" si="10"/>
        <v>0</v>
      </c>
      <c r="G105" s="26">
        <f t="shared" si="11"/>
        <v>2.9558577807620168E-12</v>
      </c>
    </row>
    <row r="106" spans="1:7" x14ac:dyDescent="0.2">
      <c r="A106" s="24">
        <f t="shared" si="12"/>
        <v>98</v>
      </c>
      <c r="B106" s="24">
        <f t="shared" si="7"/>
        <v>9</v>
      </c>
      <c r="C106" s="26">
        <f t="shared" si="13"/>
        <v>2.9558577807620168E-12</v>
      </c>
      <c r="D106" s="26">
        <f t="shared" si="8"/>
        <v>2.4632148173016807E-14</v>
      </c>
      <c r="E106" s="26">
        <f t="shared" si="9"/>
        <v>2.4632148173016807E-14</v>
      </c>
      <c r="F106" s="26">
        <f t="shared" si="10"/>
        <v>0</v>
      </c>
      <c r="G106" s="26">
        <f t="shared" si="11"/>
        <v>2.9558577807620168E-12</v>
      </c>
    </row>
    <row r="107" spans="1:7" x14ac:dyDescent="0.2">
      <c r="A107" s="24">
        <f t="shared" si="12"/>
        <v>99</v>
      </c>
      <c r="B107" s="24">
        <f t="shared" si="7"/>
        <v>9</v>
      </c>
      <c r="C107" s="26">
        <f t="shared" si="13"/>
        <v>2.9558577807620168E-12</v>
      </c>
      <c r="D107" s="26">
        <f t="shared" si="8"/>
        <v>2.4632148173016807E-14</v>
      </c>
      <c r="E107" s="26">
        <f t="shared" si="9"/>
        <v>2.4632148173016807E-14</v>
      </c>
      <c r="F107" s="26">
        <f t="shared" si="10"/>
        <v>0</v>
      </c>
      <c r="G107" s="26">
        <f t="shared" si="11"/>
        <v>2.9558577807620168E-12</v>
      </c>
    </row>
    <row r="108" spans="1:7" x14ac:dyDescent="0.2">
      <c r="A108" s="24">
        <f t="shared" si="12"/>
        <v>100</v>
      </c>
      <c r="B108" s="24">
        <f t="shared" si="7"/>
        <v>9</v>
      </c>
      <c r="C108" s="26">
        <f t="shared" si="13"/>
        <v>2.9558577807620168E-12</v>
      </c>
      <c r="D108" s="26">
        <f t="shared" si="8"/>
        <v>2.4632148173016807E-14</v>
      </c>
      <c r="E108" s="26">
        <f t="shared" si="9"/>
        <v>2.4632148173016807E-14</v>
      </c>
      <c r="F108" s="26">
        <f t="shared" si="10"/>
        <v>0</v>
      </c>
      <c r="G108" s="26">
        <f t="shared" si="11"/>
        <v>2.9558577807620168E-12</v>
      </c>
    </row>
    <row r="109" spans="1:7" x14ac:dyDescent="0.2">
      <c r="A109" s="24">
        <f t="shared" si="12"/>
        <v>101</v>
      </c>
      <c r="B109" s="24">
        <f t="shared" si="7"/>
        <v>9</v>
      </c>
      <c r="C109" s="26">
        <f t="shared" si="13"/>
        <v>2.9558577807620168E-12</v>
      </c>
      <c r="D109" s="26">
        <f t="shared" si="8"/>
        <v>2.4632148173016807E-14</v>
      </c>
      <c r="E109" s="26">
        <f t="shared" si="9"/>
        <v>2.4632148173016807E-14</v>
      </c>
      <c r="F109" s="26">
        <f t="shared" si="10"/>
        <v>0</v>
      </c>
      <c r="G109" s="26">
        <f t="shared" si="11"/>
        <v>2.9558577807620168E-12</v>
      </c>
    </row>
    <row r="110" spans="1:7" x14ac:dyDescent="0.2">
      <c r="A110" s="24">
        <f t="shared" si="12"/>
        <v>102</v>
      </c>
      <c r="B110" s="24">
        <f t="shared" si="7"/>
        <v>9</v>
      </c>
      <c r="C110" s="26">
        <f t="shared" si="13"/>
        <v>2.9558577807620168E-12</v>
      </c>
      <c r="D110" s="26">
        <f t="shared" si="8"/>
        <v>2.4632148173016807E-14</v>
      </c>
      <c r="E110" s="26">
        <f t="shared" si="9"/>
        <v>2.4632148173016807E-14</v>
      </c>
      <c r="F110" s="26">
        <f t="shared" si="10"/>
        <v>0</v>
      </c>
      <c r="G110" s="26">
        <f t="shared" si="11"/>
        <v>2.9558577807620168E-12</v>
      </c>
    </row>
    <row r="111" spans="1:7" x14ac:dyDescent="0.2">
      <c r="A111" s="24">
        <f t="shared" si="12"/>
        <v>103</v>
      </c>
      <c r="B111" s="24">
        <f t="shared" si="7"/>
        <v>9</v>
      </c>
      <c r="C111" s="26">
        <f t="shared" si="13"/>
        <v>2.9558577807620168E-12</v>
      </c>
      <c r="D111" s="26">
        <f t="shared" si="8"/>
        <v>2.4632148173016807E-14</v>
      </c>
      <c r="E111" s="26">
        <f t="shared" si="9"/>
        <v>2.4632148173016807E-14</v>
      </c>
      <c r="F111" s="26">
        <f t="shared" si="10"/>
        <v>0</v>
      </c>
      <c r="G111" s="26">
        <f t="shared" si="11"/>
        <v>2.9558577807620168E-12</v>
      </c>
    </row>
    <row r="112" spans="1:7" x14ac:dyDescent="0.2">
      <c r="A112" s="24">
        <f t="shared" si="12"/>
        <v>104</v>
      </c>
      <c r="B112" s="24">
        <f t="shared" si="7"/>
        <v>9</v>
      </c>
      <c r="C112" s="26">
        <f t="shared" si="13"/>
        <v>2.9558577807620168E-12</v>
      </c>
      <c r="D112" s="26">
        <f t="shared" si="8"/>
        <v>2.4632148173016807E-14</v>
      </c>
      <c r="E112" s="26">
        <f t="shared" si="9"/>
        <v>2.4632148173016807E-14</v>
      </c>
      <c r="F112" s="26">
        <f t="shared" si="10"/>
        <v>0</v>
      </c>
      <c r="G112" s="26">
        <f t="shared" si="11"/>
        <v>2.9558577807620168E-12</v>
      </c>
    </row>
    <row r="113" spans="1:7" x14ac:dyDescent="0.2">
      <c r="A113" s="24">
        <f t="shared" si="12"/>
        <v>105</v>
      </c>
      <c r="B113" s="24">
        <f t="shared" si="7"/>
        <v>9</v>
      </c>
      <c r="C113" s="26">
        <f t="shared" si="13"/>
        <v>2.9558577807620168E-12</v>
      </c>
      <c r="D113" s="26">
        <f t="shared" si="8"/>
        <v>2.4632148173016807E-14</v>
      </c>
      <c r="E113" s="26">
        <f t="shared" si="9"/>
        <v>2.4632148173016807E-14</v>
      </c>
      <c r="F113" s="26">
        <f t="shared" si="10"/>
        <v>0</v>
      </c>
      <c r="G113" s="26">
        <f t="shared" si="11"/>
        <v>2.9558577807620168E-12</v>
      </c>
    </row>
    <row r="114" spans="1:7" x14ac:dyDescent="0.2">
      <c r="A114" s="24">
        <f t="shared" si="12"/>
        <v>106</v>
      </c>
      <c r="B114" s="24">
        <f t="shared" si="7"/>
        <v>9</v>
      </c>
      <c r="C114" s="26">
        <f t="shared" si="13"/>
        <v>2.9558577807620168E-12</v>
      </c>
      <c r="D114" s="26">
        <f t="shared" si="8"/>
        <v>2.4632148173016807E-14</v>
      </c>
      <c r="E114" s="26">
        <f t="shared" si="9"/>
        <v>2.4632148173016807E-14</v>
      </c>
      <c r="F114" s="26">
        <f t="shared" si="10"/>
        <v>0</v>
      </c>
      <c r="G114" s="26">
        <f t="shared" si="11"/>
        <v>2.9558577807620168E-12</v>
      </c>
    </row>
    <row r="115" spans="1:7" x14ac:dyDescent="0.2">
      <c r="A115" s="24">
        <f t="shared" si="12"/>
        <v>107</v>
      </c>
      <c r="B115" s="24">
        <f t="shared" si="7"/>
        <v>9</v>
      </c>
      <c r="C115" s="26">
        <f t="shared" si="13"/>
        <v>2.9558577807620168E-12</v>
      </c>
      <c r="D115" s="26">
        <f t="shared" si="8"/>
        <v>2.4632148173016807E-14</v>
      </c>
      <c r="E115" s="26">
        <f t="shared" si="9"/>
        <v>2.4632148173016807E-14</v>
      </c>
      <c r="F115" s="26">
        <f t="shared" si="10"/>
        <v>0</v>
      </c>
      <c r="G115" s="26">
        <f t="shared" si="11"/>
        <v>2.9558577807620168E-12</v>
      </c>
    </row>
    <row r="116" spans="1:7" x14ac:dyDescent="0.2">
      <c r="A116" s="24">
        <f t="shared" si="12"/>
        <v>108</v>
      </c>
      <c r="B116" s="24">
        <f t="shared" si="7"/>
        <v>9</v>
      </c>
      <c r="C116" s="26">
        <f t="shared" si="13"/>
        <v>2.9558577807620168E-12</v>
      </c>
      <c r="D116" s="26">
        <f t="shared" si="8"/>
        <v>2.4632148173016807E-14</v>
      </c>
      <c r="E116" s="26">
        <f t="shared" si="9"/>
        <v>2.4632148173016807E-14</v>
      </c>
      <c r="F116" s="26">
        <f t="shared" si="10"/>
        <v>0</v>
      </c>
      <c r="G116" s="26">
        <f t="shared" si="11"/>
        <v>2.9558577807620168E-12</v>
      </c>
    </row>
    <row r="117" spans="1:7" x14ac:dyDescent="0.2">
      <c r="A117" s="24">
        <f t="shared" si="12"/>
        <v>109</v>
      </c>
      <c r="B117" s="24">
        <f t="shared" si="7"/>
        <v>10</v>
      </c>
      <c r="C117" s="26">
        <f t="shared" si="13"/>
        <v>2.9558577807620168E-12</v>
      </c>
      <c r="D117" s="26">
        <f t="shared" si="8"/>
        <v>2.4632148173016807E-14</v>
      </c>
      <c r="E117" s="26">
        <f t="shared" si="9"/>
        <v>2.4632148173016807E-14</v>
      </c>
      <c r="F117" s="26">
        <f t="shared" si="10"/>
        <v>0</v>
      </c>
      <c r="G117" s="26">
        <f t="shared" si="11"/>
        <v>2.9558577807620168E-12</v>
      </c>
    </row>
    <row r="118" spans="1:7" x14ac:dyDescent="0.2">
      <c r="A118" s="24">
        <f t="shared" si="12"/>
        <v>110</v>
      </c>
      <c r="B118" s="24">
        <f t="shared" si="7"/>
        <v>10</v>
      </c>
      <c r="C118" s="26">
        <f t="shared" si="13"/>
        <v>2.9558577807620168E-12</v>
      </c>
      <c r="D118" s="26">
        <f t="shared" si="8"/>
        <v>2.4632148173016807E-14</v>
      </c>
      <c r="E118" s="26">
        <f t="shared" si="9"/>
        <v>2.4632148173016807E-14</v>
      </c>
      <c r="F118" s="26">
        <f t="shared" si="10"/>
        <v>0</v>
      </c>
      <c r="G118" s="26">
        <f t="shared" si="11"/>
        <v>2.9558577807620168E-12</v>
      </c>
    </row>
    <row r="119" spans="1:7" x14ac:dyDescent="0.2">
      <c r="A119" s="24">
        <f t="shared" si="12"/>
        <v>111</v>
      </c>
      <c r="B119" s="24">
        <f t="shared" si="7"/>
        <v>10</v>
      </c>
      <c r="C119" s="26">
        <f t="shared" si="13"/>
        <v>2.9558577807620168E-12</v>
      </c>
      <c r="D119" s="26">
        <f t="shared" si="8"/>
        <v>2.4632148173016807E-14</v>
      </c>
      <c r="E119" s="26">
        <f t="shared" si="9"/>
        <v>2.4632148173016807E-14</v>
      </c>
      <c r="F119" s="26">
        <f t="shared" si="10"/>
        <v>0</v>
      </c>
      <c r="G119" s="26">
        <f t="shared" si="11"/>
        <v>2.9558577807620168E-12</v>
      </c>
    </row>
    <row r="120" spans="1:7" x14ac:dyDescent="0.2">
      <c r="A120" s="24">
        <f t="shared" si="12"/>
        <v>112</v>
      </c>
      <c r="B120" s="24">
        <f t="shared" si="7"/>
        <v>10</v>
      </c>
      <c r="C120" s="26">
        <f t="shared" si="13"/>
        <v>2.9558577807620168E-12</v>
      </c>
      <c r="D120" s="26">
        <f t="shared" si="8"/>
        <v>2.4632148173016807E-14</v>
      </c>
      <c r="E120" s="26">
        <f t="shared" si="9"/>
        <v>2.4632148173016807E-14</v>
      </c>
      <c r="F120" s="26">
        <f t="shared" si="10"/>
        <v>0</v>
      </c>
      <c r="G120" s="26">
        <f t="shared" si="11"/>
        <v>2.9558577807620168E-12</v>
      </c>
    </row>
    <row r="121" spans="1:7" x14ac:dyDescent="0.2">
      <c r="A121" s="24">
        <f t="shared" si="12"/>
        <v>113</v>
      </c>
      <c r="B121" s="24">
        <f t="shared" si="7"/>
        <v>10</v>
      </c>
      <c r="C121" s="26">
        <f t="shared" si="13"/>
        <v>2.9558577807620168E-12</v>
      </c>
      <c r="D121" s="26">
        <f t="shared" si="8"/>
        <v>2.4632148173016807E-14</v>
      </c>
      <c r="E121" s="26">
        <f t="shared" si="9"/>
        <v>2.4632148173016807E-14</v>
      </c>
      <c r="F121" s="26">
        <f t="shared" si="10"/>
        <v>0</v>
      </c>
      <c r="G121" s="26">
        <f t="shared" si="11"/>
        <v>2.9558577807620168E-12</v>
      </c>
    </row>
    <row r="122" spans="1:7" x14ac:dyDescent="0.2">
      <c r="A122" s="24">
        <f t="shared" si="12"/>
        <v>114</v>
      </c>
      <c r="B122" s="24">
        <f t="shared" si="7"/>
        <v>10</v>
      </c>
      <c r="C122" s="26">
        <f t="shared" si="13"/>
        <v>2.9558577807620168E-12</v>
      </c>
      <c r="D122" s="26">
        <f t="shared" si="8"/>
        <v>2.4632148173016807E-14</v>
      </c>
      <c r="E122" s="26">
        <f t="shared" si="9"/>
        <v>2.4632148173016807E-14</v>
      </c>
      <c r="F122" s="26">
        <f t="shared" si="10"/>
        <v>0</v>
      </c>
      <c r="G122" s="26">
        <f t="shared" si="11"/>
        <v>2.9558577807620168E-12</v>
      </c>
    </row>
    <row r="123" spans="1:7" x14ac:dyDescent="0.2">
      <c r="A123" s="24">
        <f t="shared" si="12"/>
        <v>115</v>
      </c>
      <c r="B123" s="24">
        <f t="shared" si="7"/>
        <v>10</v>
      </c>
      <c r="C123" s="26">
        <f t="shared" si="13"/>
        <v>2.9558577807620168E-12</v>
      </c>
      <c r="D123" s="26">
        <f t="shared" si="8"/>
        <v>2.4632148173016807E-14</v>
      </c>
      <c r="E123" s="26">
        <f t="shared" si="9"/>
        <v>2.4632148173016807E-14</v>
      </c>
      <c r="F123" s="26">
        <f t="shared" si="10"/>
        <v>0</v>
      </c>
      <c r="G123" s="26">
        <f t="shared" si="11"/>
        <v>2.9558577807620168E-12</v>
      </c>
    </row>
    <row r="124" spans="1:7" x14ac:dyDescent="0.2">
      <c r="A124" s="24">
        <f t="shared" si="12"/>
        <v>116</v>
      </c>
      <c r="B124" s="24">
        <f t="shared" si="7"/>
        <v>10</v>
      </c>
      <c r="C124" s="26">
        <f t="shared" si="13"/>
        <v>2.9558577807620168E-12</v>
      </c>
      <c r="D124" s="26">
        <f t="shared" si="8"/>
        <v>2.4632148173016807E-14</v>
      </c>
      <c r="E124" s="26">
        <f t="shared" si="9"/>
        <v>2.4632148173016807E-14</v>
      </c>
      <c r="F124" s="26">
        <f t="shared" si="10"/>
        <v>0</v>
      </c>
      <c r="G124" s="26">
        <f t="shared" si="11"/>
        <v>2.9558577807620168E-12</v>
      </c>
    </row>
    <row r="125" spans="1:7" x14ac:dyDescent="0.2">
      <c r="A125" s="24">
        <f t="shared" si="12"/>
        <v>117</v>
      </c>
      <c r="B125" s="24">
        <f t="shared" si="7"/>
        <v>10</v>
      </c>
      <c r="C125" s="26">
        <f t="shared" si="13"/>
        <v>2.9558577807620168E-12</v>
      </c>
      <c r="D125" s="26">
        <f t="shared" si="8"/>
        <v>2.4632148173016807E-14</v>
      </c>
      <c r="E125" s="26">
        <f t="shared" si="9"/>
        <v>2.4632148173016807E-14</v>
      </c>
      <c r="F125" s="26">
        <f t="shared" si="10"/>
        <v>0</v>
      </c>
      <c r="G125" s="26">
        <f t="shared" si="11"/>
        <v>2.9558577807620168E-12</v>
      </c>
    </row>
    <row r="126" spans="1:7" x14ac:dyDescent="0.2">
      <c r="A126" s="24">
        <f t="shared" si="12"/>
        <v>118</v>
      </c>
      <c r="B126" s="24">
        <f t="shared" si="7"/>
        <v>10</v>
      </c>
      <c r="C126" s="26">
        <f t="shared" si="13"/>
        <v>2.9558577807620168E-12</v>
      </c>
      <c r="D126" s="26">
        <f t="shared" si="8"/>
        <v>2.4632148173016807E-14</v>
      </c>
      <c r="E126" s="26">
        <f t="shared" si="9"/>
        <v>2.4632148173016807E-14</v>
      </c>
      <c r="F126" s="26">
        <f t="shared" si="10"/>
        <v>0</v>
      </c>
      <c r="G126" s="26">
        <f t="shared" si="11"/>
        <v>2.9558577807620168E-12</v>
      </c>
    </row>
    <row r="127" spans="1:7" x14ac:dyDescent="0.2">
      <c r="A127" s="24">
        <f t="shared" si="12"/>
        <v>119</v>
      </c>
      <c r="B127" s="24">
        <f t="shared" si="7"/>
        <v>10</v>
      </c>
      <c r="C127" s="26">
        <f t="shared" si="13"/>
        <v>2.9558577807620168E-12</v>
      </c>
      <c r="D127" s="26">
        <f t="shared" si="8"/>
        <v>2.4632148173016807E-14</v>
      </c>
      <c r="E127" s="26">
        <f t="shared" si="9"/>
        <v>2.4632148173016807E-14</v>
      </c>
      <c r="F127" s="26">
        <f t="shared" si="10"/>
        <v>0</v>
      </c>
      <c r="G127" s="26">
        <f t="shared" si="11"/>
        <v>2.9558577807620168E-12</v>
      </c>
    </row>
    <row r="128" spans="1:7" x14ac:dyDescent="0.2">
      <c r="A128" s="24">
        <f t="shared" si="12"/>
        <v>120</v>
      </c>
      <c r="B128" s="24">
        <f t="shared" si="7"/>
        <v>10</v>
      </c>
      <c r="C128" s="26">
        <f t="shared" si="13"/>
        <v>2.9558577807620168E-12</v>
      </c>
      <c r="D128" s="26">
        <f t="shared" si="8"/>
        <v>2.4632148173016807E-14</v>
      </c>
      <c r="E128" s="26">
        <f t="shared" si="9"/>
        <v>2.4632148173016807E-14</v>
      </c>
      <c r="F128" s="26">
        <f t="shared" si="10"/>
        <v>0</v>
      </c>
      <c r="G128" s="26">
        <f t="shared" si="11"/>
        <v>2.9558577807620168E-12</v>
      </c>
    </row>
    <row r="129" spans="1:7" x14ac:dyDescent="0.2">
      <c r="A129" s="24">
        <f t="shared" si="12"/>
        <v>121</v>
      </c>
      <c r="B129" s="24">
        <f t="shared" si="7"/>
        <v>11</v>
      </c>
      <c r="C129" s="26">
        <f t="shared" si="13"/>
        <v>2.9558577807620168E-12</v>
      </c>
      <c r="D129" s="26">
        <f t="shared" si="8"/>
        <v>2.4632148173016807E-14</v>
      </c>
      <c r="E129" s="26">
        <f t="shared" si="9"/>
        <v>2.4632148173016807E-14</v>
      </c>
      <c r="F129" s="26">
        <f t="shared" si="10"/>
        <v>0</v>
      </c>
      <c r="G129" s="26">
        <f t="shared" si="11"/>
        <v>2.9558577807620168E-12</v>
      </c>
    </row>
    <row r="130" spans="1:7" x14ac:dyDescent="0.2">
      <c r="A130" s="24">
        <f t="shared" si="12"/>
        <v>122</v>
      </c>
      <c r="B130" s="24">
        <f t="shared" si="7"/>
        <v>11</v>
      </c>
      <c r="C130" s="26">
        <f t="shared" si="13"/>
        <v>2.9558577807620168E-12</v>
      </c>
      <c r="D130" s="26">
        <f t="shared" si="8"/>
        <v>2.4632148173016807E-14</v>
      </c>
      <c r="E130" s="26">
        <f t="shared" si="9"/>
        <v>2.4632148173016807E-14</v>
      </c>
      <c r="F130" s="26">
        <f t="shared" si="10"/>
        <v>0</v>
      </c>
      <c r="G130" s="26">
        <f t="shared" si="11"/>
        <v>2.9558577807620168E-12</v>
      </c>
    </row>
    <row r="131" spans="1:7" x14ac:dyDescent="0.2">
      <c r="A131" s="24">
        <f t="shared" si="12"/>
        <v>123</v>
      </c>
      <c r="B131" s="24">
        <f t="shared" si="7"/>
        <v>11</v>
      </c>
      <c r="C131" s="26">
        <f t="shared" si="13"/>
        <v>2.9558577807620168E-12</v>
      </c>
      <c r="D131" s="26">
        <f t="shared" si="8"/>
        <v>2.4632148173016807E-14</v>
      </c>
      <c r="E131" s="26">
        <f t="shared" si="9"/>
        <v>2.4632148173016807E-14</v>
      </c>
      <c r="F131" s="26">
        <f t="shared" si="10"/>
        <v>0</v>
      </c>
      <c r="G131" s="26">
        <f t="shared" si="11"/>
        <v>2.9558577807620168E-12</v>
      </c>
    </row>
    <row r="132" spans="1:7" x14ac:dyDescent="0.2">
      <c r="A132" s="24">
        <f t="shared" si="12"/>
        <v>124</v>
      </c>
      <c r="B132" s="24">
        <f t="shared" si="7"/>
        <v>11</v>
      </c>
      <c r="C132" s="26">
        <f t="shared" si="13"/>
        <v>2.9558577807620168E-12</v>
      </c>
      <c r="D132" s="26">
        <f t="shared" si="8"/>
        <v>2.4632148173016807E-14</v>
      </c>
      <c r="E132" s="26">
        <f t="shared" si="9"/>
        <v>2.4632148173016807E-14</v>
      </c>
      <c r="F132" s="26">
        <f t="shared" si="10"/>
        <v>0</v>
      </c>
      <c r="G132" s="26">
        <f t="shared" si="11"/>
        <v>2.9558577807620168E-12</v>
      </c>
    </row>
    <row r="133" spans="1:7" x14ac:dyDescent="0.2">
      <c r="A133" s="24">
        <f t="shared" si="12"/>
        <v>125</v>
      </c>
      <c r="B133" s="24">
        <f t="shared" si="7"/>
        <v>11</v>
      </c>
      <c r="C133" s="26">
        <f t="shared" si="13"/>
        <v>2.9558577807620168E-12</v>
      </c>
      <c r="D133" s="26">
        <f t="shared" si="8"/>
        <v>2.4632148173016807E-14</v>
      </c>
      <c r="E133" s="26">
        <f t="shared" si="9"/>
        <v>2.4632148173016807E-14</v>
      </c>
      <c r="F133" s="26">
        <f t="shared" si="10"/>
        <v>0</v>
      </c>
      <c r="G133" s="26">
        <f t="shared" si="11"/>
        <v>2.9558577807620168E-12</v>
      </c>
    </row>
    <row r="134" spans="1:7" x14ac:dyDescent="0.2">
      <c r="A134" s="24">
        <f t="shared" si="12"/>
        <v>126</v>
      </c>
      <c r="B134" s="24">
        <f t="shared" si="7"/>
        <v>11</v>
      </c>
      <c r="C134" s="26">
        <f t="shared" si="13"/>
        <v>2.9558577807620168E-12</v>
      </c>
      <c r="D134" s="26">
        <f t="shared" si="8"/>
        <v>2.4632148173016807E-14</v>
      </c>
      <c r="E134" s="26">
        <f t="shared" si="9"/>
        <v>2.4632148173016807E-14</v>
      </c>
      <c r="F134" s="26">
        <f t="shared" si="10"/>
        <v>0</v>
      </c>
      <c r="G134" s="26">
        <f t="shared" si="11"/>
        <v>2.9558577807620168E-12</v>
      </c>
    </row>
    <row r="135" spans="1:7" x14ac:dyDescent="0.2">
      <c r="A135" s="24">
        <f t="shared" si="12"/>
        <v>127</v>
      </c>
      <c r="B135" s="24">
        <f t="shared" si="7"/>
        <v>11</v>
      </c>
      <c r="C135" s="26">
        <f t="shared" si="13"/>
        <v>2.9558577807620168E-12</v>
      </c>
      <c r="D135" s="26">
        <f t="shared" si="8"/>
        <v>2.4632148173016807E-14</v>
      </c>
      <c r="E135" s="26">
        <f t="shared" si="9"/>
        <v>2.4632148173016807E-14</v>
      </c>
      <c r="F135" s="26">
        <f t="shared" si="10"/>
        <v>0</v>
      </c>
      <c r="G135" s="26">
        <f t="shared" si="11"/>
        <v>2.9558577807620168E-12</v>
      </c>
    </row>
    <row r="136" spans="1:7" x14ac:dyDescent="0.2">
      <c r="A136" s="24">
        <f t="shared" si="12"/>
        <v>128</v>
      </c>
      <c r="B136" s="24">
        <f t="shared" si="7"/>
        <v>11</v>
      </c>
      <c r="C136" s="26">
        <f t="shared" si="13"/>
        <v>2.9558577807620168E-12</v>
      </c>
      <c r="D136" s="26">
        <f t="shared" si="8"/>
        <v>2.4632148173016807E-14</v>
      </c>
      <c r="E136" s="26">
        <f t="shared" si="9"/>
        <v>2.4632148173016807E-14</v>
      </c>
      <c r="F136" s="26">
        <f t="shared" si="10"/>
        <v>0</v>
      </c>
      <c r="G136" s="26">
        <f t="shared" si="11"/>
        <v>2.9558577807620168E-12</v>
      </c>
    </row>
    <row r="137" spans="1:7" x14ac:dyDescent="0.2">
      <c r="A137" s="24">
        <f t="shared" si="12"/>
        <v>129</v>
      </c>
      <c r="B137" s="24">
        <f t="shared" ref="B137:B200" si="14">ROUNDUP(A137/12,0)</f>
        <v>11</v>
      </c>
      <c r="C137" s="26">
        <f t="shared" si="13"/>
        <v>2.9558577807620168E-12</v>
      </c>
      <c r="D137" s="26">
        <f t="shared" ref="D137:D200" si="15">E137+F137</f>
        <v>2.4632148173016807E-14</v>
      </c>
      <c r="E137" s="26">
        <f t="shared" ref="E137:E200" si="16">C137*$B$4/12</f>
        <v>2.4632148173016807E-14</v>
      </c>
      <c r="F137" s="26">
        <f t="shared" ref="F137:F200" si="17">IF(A137&lt;=$B$5*12,MIN($B$6-E137,C137),0)</f>
        <v>0</v>
      </c>
      <c r="G137" s="26">
        <f t="shared" ref="G137:G200" si="18">C137-F137</f>
        <v>2.9558577807620168E-12</v>
      </c>
    </row>
    <row r="138" spans="1:7" x14ac:dyDescent="0.2">
      <c r="A138" s="24">
        <f t="shared" ref="A138:A201" si="19">A137+1</f>
        <v>130</v>
      </c>
      <c r="B138" s="24">
        <f t="shared" si="14"/>
        <v>11</v>
      </c>
      <c r="C138" s="26">
        <f t="shared" ref="C138:C201" si="20">G137</f>
        <v>2.9558577807620168E-12</v>
      </c>
      <c r="D138" s="26">
        <f t="shared" si="15"/>
        <v>2.4632148173016807E-14</v>
      </c>
      <c r="E138" s="26">
        <f t="shared" si="16"/>
        <v>2.4632148173016807E-14</v>
      </c>
      <c r="F138" s="26">
        <f t="shared" si="17"/>
        <v>0</v>
      </c>
      <c r="G138" s="26">
        <f t="shared" si="18"/>
        <v>2.9558577807620168E-12</v>
      </c>
    </row>
    <row r="139" spans="1:7" x14ac:dyDescent="0.2">
      <c r="A139" s="24">
        <f t="shared" si="19"/>
        <v>131</v>
      </c>
      <c r="B139" s="24">
        <f t="shared" si="14"/>
        <v>11</v>
      </c>
      <c r="C139" s="26">
        <f t="shared" si="20"/>
        <v>2.9558577807620168E-12</v>
      </c>
      <c r="D139" s="26">
        <f t="shared" si="15"/>
        <v>2.4632148173016807E-14</v>
      </c>
      <c r="E139" s="26">
        <f t="shared" si="16"/>
        <v>2.4632148173016807E-14</v>
      </c>
      <c r="F139" s="26">
        <f t="shared" si="17"/>
        <v>0</v>
      </c>
      <c r="G139" s="26">
        <f t="shared" si="18"/>
        <v>2.9558577807620168E-12</v>
      </c>
    </row>
    <row r="140" spans="1:7" x14ac:dyDescent="0.2">
      <c r="A140" s="24">
        <f t="shared" si="19"/>
        <v>132</v>
      </c>
      <c r="B140" s="24">
        <f t="shared" si="14"/>
        <v>11</v>
      </c>
      <c r="C140" s="26">
        <f t="shared" si="20"/>
        <v>2.9558577807620168E-12</v>
      </c>
      <c r="D140" s="26">
        <f t="shared" si="15"/>
        <v>2.4632148173016807E-14</v>
      </c>
      <c r="E140" s="26">
        <f t="shared" si="16"/>
        <v>2.4632148173016807E-14</v>
      </c>
      <c r="F140" s="26">
        <f t="shared" si="17"/>
        <v>0</v>
      </c>
      <c r="G140" s="26">
        <f t="shared" si="18"/>
        <v>2.9558577807620168E-12</v>
      </c>
    </row>
    <row r="141" spans="1:7" x14ac:dyDescent="0.2">
      <c r="A141" s="24">
        <f t="shared" si="19"/>
        <v>133</v>
      </c>
      <c r="B141" s="24">
        <f t="shared" si="14"/>
        <v>12</v>
      </c>
      <c r="C141" s="26">
        <f t="shared" si="20"/>
        <v>2.9558577807620168E-12</v>
      </c>
      <c r="D141" s="26">
        <f t="shared" si="15"/>
        <v>2.4632148173016807E-14</v>
      </c>
      <c r="E141" s="26">
        <f t="shared" si="16"/>
        <v>2.4632148173016807E-14</v>
      </c>
      <c r="F141" s="26">
        <f t="shared" si="17"/>
        <v>0</v>
      </c>
      <c r="G141" s="26">
        <f t="shared" si="18"/>
        <v>2.9558577807620168E-12</v>
      </c>
    </row>
    <row r="142" spans="1:7" x14ac:dyDescent="0.2">
      <c r="A142" s="24">
        <f t="shared" si="19"/>
        <v>134</v>
      </c>
      <c r="B142" s="24">
        <f t="shared" si="14"/>
        <v>12</v>
      </c>
      <c r="C142" s="26">
        <f t="shared" si="20"/>
        <v>2.9558577807620168E-12</v>
      </c>
      <c r="D142" s="26">
        <f t="shared" si="15"/>
        <v>2.4632148173016807E-14</v>
      </c>
      <c r="E142" s="26">
        <f t="shared" si="16"/>
        <v>2.4632148173016807E-14</v>
      </c>
      <c r="F142" s="26">
        <f t="shared" si="17"/>
        <v>0</v>
      </c>
      <c r="G142" s="26">
        <f t="shared" si="18"/>
        <v>2.9558577807620168E-12</v>
      </c>
    </row>
    <row r="143" spans="1:7" x14ac:dyDescent="0.2">
      <c r="A143" s="24">
        <f t="shared" si="19"/>
        <v>135</v>
      </c>
      <c r="B143" s="24">
        <f t="shared" si="14"/>
        <v>12</v>
      </c>
      <c r="C143" s="26">
        <f t="shared" si="20"/>
        <v>2.9558577807620168E-12</v>
      </c>
      <c r="D143" s="26">
        <f t="shared" si="15"/>
        <v>2.4632148173016807E-14</v>
      </c>
      <c r="E143" s="26">
        <f t="shared" si="16"/>
        <v>2.4632148173016807E-14</v>
      </c>
      <c r="F143" s="26">
        <f t="shared" si="17"/>
        <v>0</v>
      </c>
      <c r="G143" s="26">
        <f t="shared" si="18"/>
        <v>2.9558577807620168E-12</v>
      </c>
    </row>
    <row r="144" spans="1:7" x14ac:dyDescent="0.2">
      <c r="A144" s="24">
        <f t="shared" si="19"/>
        <v>136</v>
      </c>
      <c r="B144" s="24">
        <f t="shared" si="14"/>
        <v>12</v>
      </c>
      <c r="C144" s="26">
        <f t="shared" si="20"/>
        <v>2.9558577807620168E-12</v>
      </c>
      <c r="D144" s="26">
        <f t="shared" si="15"/>
        <v>2.4632148173016807E-14</v>
      </c>
      <c r="E144" s="26">
        <f t="shared" si="16"/>
        <v>2.4632148173016807E-14</v>
      </c>
      <c r="F144" s="26">
        <f t="shared" si="17"/>
        <v>0</v>
      </c>
      <c r="G144" s="26">
        <f t="shared" si="18"/>
        <v>2.9558577807620168E-12</v>
      </c>
    </row>
    <row r="145" spans="1:7" x14ac:dyDescent="0.2">
      <c r="A145" s="24">
        <f t="shared" si="19"/>
        <v>137</v>
      </c>
      <c r="B145" s="24">
        <f t="shared" si="14"/>
        <v>12</v>
      </c>
      <c r="C145" s="26">
        <f t="shared" si="20"/>
        <v>2.9558577807620168E-12</v>
      </c>
      <c r="D145" s="26">
        <f t="shared" si="15"/>
        <v>2.4632148173016807E-14</v>
      </c>
      <c r="E145" s="26">
        <f t="shared" si="16"/>
        <v>2.4632148173016807E-14</v>
      </c>
      <c r="F145" s="26">
        <f t="shared" si="17"/>
        <v>0</v>
      </c>
      <c r="G145" s="26">
        <f t="shared" si="18"/>
        <v>2.9558577807620168E-12</v>
      </c>
    </row>
    <row r="146" spans="1:7" x14ac:dyDescent="0.2">
      <c r="A146" s="24">
        <f t="shared" si="19"/>
        <v>138</v>
      </c>
      <c r="B146" s="24">
        <f t="shared" si="14"/>
        <v>12</v>
      </c>
      <c r="C146" s="26">
        <f t="shared" si="20"/>
        <v>2.9558577807620168E-12</v>
      </c>
      <c r="D146" s="26">
        <f t="shared" si="15"/>
        <v>2.4632148173016807E-14</v>
      </c>
      <c r="E146" s="26">
        <f t="shared" si="16"/>
        <v>2.4632148173016807E-14</v>
      </c>
      <c r="F146" s="26">
        <f t="shared" si="17"/>
        <v>0</v>
      </c>
      <c r="G146" s="26">
        <f t="shared" si="18"/>
        <v>2.9558577807620168E-12</v>
      </c>
    </row>
    <row r="147" spans="1:7" x14ac:dyDescent="0.2">
      <c r="A147" s="24">
        <f t="shared" si="19"/>
        <v>139</v>
      </c>
      <c r="B147" s="24">
        <f t="shared" si="14"/>
        <v>12</v>
      </c>
      <c r="C147" s="26">
        <f t="shared" si="20"/>
        <v>2.9558577807620168E-12</v>
      </c>
      <c r="D147" s="26">
        <f t="shared" si="15"/>
        <v>2.4632148173016807E-14</v>
      </c>
      <c r="E147" s="26">
        <f t="shared" si="16"/>
        <v>2.4632148173016807E-14</v>
      </c>
      <c r="F147" s="26">
        <f t="shared" si="17"/>
        <v>0</v>
      </c>
      <c r="G147" s="26">
        <f t="shared" si="18"/>
        <v>2.9558577807620168E-12</v>
      </c>
    </row>
    <row r="148" spans="1:7" x14ac:dyDescent="0.2">
      <c r="A148" s="24">
        <f t="shared" si="19"/>
        <v>140</v>
      </c>
      <c r="B148" s="24">
        <f t="shared" si="14"/>
        <v>12</v>
      </c>
      <c r="C148" s="26">
        <f t="shared" si="20"/>
        <v>2.9558577807620168E-12</v>
      </c>
      <c r="D148" s="26">
        <f t="shared" si="15"/>
        <v>2.4632148173016807E-14</v>
      </c>
      <c r="E148" s="26">
        <f t="shared" si="16"/>
        <v>2.4632148173016807E-14</v>
      </c>
      <c r="F148" s="26">
        <f t="shared" si="17"/>
        <v>0</v>
      </c>
      <c r="G148" s="26">
        <f t="shared" si="18"/>
        <v>2.9558577807620168E-12</v>
      </c>
    </row>
    <row r="149" spans="1:7" x14ac:dyDescent="0.2">
      <c r="A149" s="24">
        <f t="shared" si="19"/>
        <v>141</v>
      </c>
      <c r="B149" s="24">
        <f t="shared" si="14"/>
        <v>12</v>
      </c>
      <c r="C149" s="26">
        <f t="shared" si="20"/>
        <v>2.9558577807620168E-12</v>
      </c>
      <c r="D149" s="26">
        <f t="shared" si="15"/>
        <v>2.4632148173016807E-14</v>
      </c>
      <c r="E149" s="26">
        <f t="shared" si="16"/>
        <v>2.4632148173016807E-14</v>
      </c>
      <c r="F149" s="26">
        <f t="shared" si="17"/>
        <v>0</v>
      </c>
      <c r="G149" s="26">
        <f t="shared" si="18"/>
        <v>2.9558577807620168E-12</v>
      </c>
    </row>
    <row r="150" spans="1:7" x14ac:dyDescent="0.2">
      <c r="A150" s="24">
        <f t="shared" si="19"/>
        <v>142</v>
      </c>
      <c r="B150" s="24">
        <f t="shared" si="14"/>
        <v>12</v>
      </c>
      <c r="C150" s="26">
        <f t="shared" si="20"/>
        <v>2.9558577807620168E-12</v>
      </c>
      <c r="D150" s="26">
        <f t="shared" si="15"/>
        <v>2.4632148173016807E-14</v>
      </c>
      <c r="E150" s="26">
        <f t="shared" si="16"/>
        <v>2.4632148173016807E-14</v>
      </c>
      <c r="F150" s="26">
        <f t="shared" si="17"/>
        <v>0</v>
      </c>
      <c r="G150" s="26">
        <f t="shared" si="18"/>
        <v>2.9558577807620168E-12</v>
      </c>
    </row>
    <row r="151" spans="1:7" x14ac:dyDescent="0.2">
      <c r="A151" s="24">
        <f t="shared" si="19"/>
        <v>143</v>
      </c>
      <c r="B151" s="24">
        <f t="shared" si="14"/>
        <v>12</v>
      </c>
      <c r="C151" s="26">
        <f t="shared" si="20"/>
        <v>2.9558577807620168E-12</v>
      </c>
      <c r="D151" s="26">
        <f t="shared" si="15"/>
        <v>2.4632148173016807E-14</v>
      </c>
      <c r="E151" s="26">
        <f t="shared" si="16"/>
        <v>2.4632148173016807E-14</v>
      </c>
      <c r="F151" s="26">
        <f t="shared" si="17"/>
        <v>0</v>
      </c>
      <c r="G151" s="26">
        <f t="shared" si="18"/>
        <v>2.9558577807620168E-12</v>
      </c>
    </row>
    <row r="152" spans="1:7" x14ac:dyDescent="0.2">
      <c r="A152" s="24">
        <f t="shared" si="19"/>
        <v>144</v>
      </c>
      <c r="B152" s="24">
        <f t="shared" si="14"/>
        <v>12</v>
      </c>
      <c r="C152" s="26">
        <f t="shared" si="20"/>
        <v>2.9558577807620168E-12</v>
      </c>
      <c r="D152" s="26">
        <f t="shared" si="15"/>
        <v>2.4632148173016807E-14</v>
      </c>
      <c r="E152" s="26">
        <f t="shared" si="16"/>
        <v>2.4632148173016807E-14</v>
      </c>
      <c r="F152" s="26">
        <f t="shared" si="17"/>
        <v>0</v>
      </c>
      <c r="G152" s="26">
        <f t="shared" si="18"/>
        <v>2.9558577807620168E-12</v>
      </c>
    </row>
    <row r="153" spans="1:7" x14ac:dyDescent="0.2">
      <c r="A153" s="24">
        <f t="shared" si="19"/>
        <v>145</v>
      </c>
      <c r="B153" s="24">
        <f t="shared" si="14"/>
        <v>13</v>
      </c>
      <c r="C153" s="26">
        <f t="shared" si="20"/>
        <v>2.9558577807620168E-12</v>
      </c>
      <c r="D153" s="26">
        <f t="shared" si="15"/>
        <v>2.4632148173016807E-14</v>
      </c>
      <c r="E153" s="26">
        <f t="shared" si="16"/>
        <v>2.4632148173016807E-14</v>
      </c>
      <c r="F153" s="26">
        <f t="shared" si="17"/>
        <v>0</v>
      </c>
      <c r="G153" s="26">
        <f t="shared" si="18"/>
        <v>2.9558577807620168E-12</v>
      </c>
    </row>
    <row r="154" spans="1:7" x14ac:dyDescent="0.2">
      <c r="A154" s="24">
        <f t="shared" si="19"/>
        <v>146</v>
      </c>
      <c r="B154" s="24">
        <f t="shared" si="14"/>
        <v>13</v>
      </c>
      <c r="C154" s="26">
        <f t="shared" si="20"/>
        <v>2.9558577807620168E-12</v>
      </c>
      <c r="D154" s="26">
        <f t="shared" si="15"/>
        <v>2.4632148173016807E-14</v>
      </c>
      <c r="E154" s="26">
        <f t="shared" si="16"/>
        <v>2.4632148173016807E-14</v>
      </c>
      <c r="F154" s="26">
        <f t="shared" si="17"/>
        <v>0</v>
      </c>
      <c r="G154" s="26">
        <f t="shared" si="18"/>
        <v>2.9558577807620168E-12</v>
      </c>
    </row>
    <row r="155" spans="1:7" x14ac:dyDescent="0.2">
      <c r="A155" s="24">
        <f t="shared" si="19"/>
        <v>147</v>
      </c>
      <c r="B155" s="24">
        <f t="shared" si="14"/>
        <v>13</v>
      </c>
      <c r="C155" s="26">
        <f t="shared" si="20"/>
        <v>2.9558577807620168E-12</v>
      </c>
      <c r="D155" s="26">
        <f t="shared" si="15"/>
        <v>2.4632148173016807E-14</v>
      </c>
      <c r="E155" s="26">
        <f t="shared" si="16"/>
        <v>2.4632148173016807E-14</v>
      </c>
      <c r="F155" s="26">
        <f t="shared" si="17"/>
        <v>0</v>
      </c>
      <c r="G155" s="26">
        <f t="shared" si="18"/>
        <v>2.9558577807620168E-12</v>
      </c>
    </row>
    <row r="156" spans="1:7" x14ac:dyDescent="0.2">
      <c r="A156" s="24">
        <f t="shared" si="19"/>
        <v>148</v>
      </c>
      <c r="B156" s="24">
        <f t="shared" si="14"/>
        <v>13</v>
      </c>
      <c r="C156" s="26">
        <f t="shared" si="20"/>
        <v>2.9558577807620168E-12</v>
      </c>
      <c r="D156" s="26">
        <f t="shared" si="15"/>
        <v>2.4632148173016807E-14</v>
      </c>
      <c r="E156" s="26">
        <f t="shared" si="16"/>
        <v>2.4632148173016807E-14</v>
      </c>
      <c r="F156" s="26">
        <f t="shared" si="17"/>
        <v>0</v>
      </c>
      <c r="G156" s="26">
        <f t="shared" si="18"/>
        <v>2.9558577807620168E-12</v>
      </c>
    </row>
    <row r="157" spans="1:7" x14ac:dyDescent="0.2">
      <c r="A157" s="24">
        <f t="shared" si="19"/>
        <v>149</v>
      </c>
      <c r="B157" s="24">
        <f t="shared" si="14"/>
        <v>13</v>
      </c>
      <c r="C157" s="26">
        <f t="shared" si="20"/>
        <v>2.9558577807620168E-12</v>
      </c>
      <c r="D157" s="26">
        <f t="shared" si="15"/>
        <v>2.4632148173016807E-14</v>
      </c>
      <c r="E157" s="26">
        <f t="shared" si="16"/>
        <v>2.4632148173016807E-14</v>
      </c>
      <c r="F157" s="26">
        <f t="shared" si="17"/>
        <v>0</v>
      </c>
      <c r="G157" s="26">
        <f t="shared" si="18"/>
        <v>2.9558577807620168E-12</v>
      </c>
    </row>
    <row r="158" spans="1:7" x14ac:dyDescent="0.2">
      <c r="A158" s="24">
        <f t="shared" si="19"/>
        <v>150</v>
      </c>
      <c r="B158" s="24">
        <f t="shared" si="14"/>
        <v>13</v>
      </c>
      <c r="C158" s="26">
        <f t="shared" si="20"/>
        <v>2.9558577807620168E-12</v>
      </c>
      <c r="D158" s="26">
        <f t="shared" si="15"/>
        <v>2.4632148173016807E-14</v>
      </c>
      <c r="E158" s="26">
        <f t="shared" si="16"/>
        <v>2.4632148173016807E-14</v>
      </c>
      <c r="F158" s="26">
        <f t="shared" si="17"/>
        <v>0</v>
      </c>
      <c r="G158" s="26">
        <f t="shared" si="18"/>
        <v>2.9558577807620168E-12</v>
      </c>
    </row>
    <row r="159" spans="1:7" x14ac:dyDescent="0.2">
      <c r="A159" s="24">
        <f t="shared" si="19"/>
        <v>151</v>
      </c>
      <c r="B159" s="24">
        <f t="shared" si="14"/>
        <v>13</v>
      </c>
      <c r="C159" s="26">
        <f t="shared" si="20"/>
        <v>2.9558577807620168E-12</v>
      </c>
      <c r="D159" s="26">
        <f t="shared" si="15"/>
        <v>2.4632148173016807E-14</v>
      </c>
      <c r="E159" s="26">
        <f t="shared" si="16"/>
        <v>2.4632148173016807E-14</v>
      </c>
      <c r="F159" s="26">
        <f t="shared" si="17"/>
        <v>0</v>
      </c>
      <c r="G159" s="26">
        <f t="shared" si="18"/>
        <v>2.9558577807620168E-12</v>
      </c>
    </row>
    <row r="160" spans="1:7" x14ac:dyDescent="0.2">
      <c r="A160" s="24">
        <f t="shared" si="19"/>
        <v>152</v>
      </c>
      <c r="B160" s="24">
        <f t="shared" si="14"/>
        <v>13</v>
      </c>
      <c r="C160" s="26">
        <f t="shared" si="20"/>
        <v>2.9558577807620168E-12</v>
      </c>
      <c r="D160" s="26">
        <f t="shared" si="15"/>
        <v>2.4632148173016807E-14</v>
      </c>
      <c r="E160" s="26">
        <f t="shared" si="16"/>
        <v>2.4632148173016807E-14</v>
      </c>
      <c r="F160" s="26">
        <f t="shared" si="17"/>
        <v>0</v>
      </c>
      <c r="G160" s="26">
        <f t="shared" si="18"/>
        <v>2.9558577807620168E-12</v>
      </c>
    </row>
    <row r="161" spans="1:7" x14ac:dyDescent="0.2">
      <c r="A161" s="24">
        <f t="shared" si="19"/>
        <v>153</v>
      </c>
      <c r="B161" s="24">
        <f t="shared" si="14"/>
        <v>13</v>
      </c>
      <c r="C161" s="26">
        <f t="shared" si="20"/>
        <v>2.9558577807620168E-12</v>
      </c>
      <c r="D161" s="26">
        <f t="shared" si="15"/>
        <v>2.4632148173016807E-14</v>
      </c>
      <c r="E161" s="26">
        <f t="shared" si="16"/>
        <v>2.4632148173016807E-14</v>
      </c>
      <c r="F161" s="26">
        <f t="shared" si="17"/>
        <v>0</v>
      </c>
      <c r="G161" s="26">
        <f t="shared" si="18"/>
        <v>2.9558577807620168E-12</v>
      </c>
    </row>
    <row r="162" spans="1:7" x14ac:dyDescent="0.2">
      <c r="A162" s="24">
        <f t="shared" si="19"/>
        <v>154</v>
      </c>
      <c r="B162" s="24">
        <f t="shared" si="14"/>
        <v>13</v>
      </c>
      <c r="C162" s="26">
        <f t="shared" si="20"/>
        <v>2.9558577807620168E-12</v>
      </c>
      <c r="D162" s="26">
        <f t="shared" si="15"/>
        <v>2.4632148173016807E-14</v>
      </c>
      <c r="E162" s="26">
        <f t="shared" si="16"/>
        <v>2.4632148173016807E-14</v>
      </c>
      <c r="F162" s="26">
        <f t="shared" si="17"/>
        <v>0</v>
      </c>
      <c r="G162" s="26">
        <f t="shared" si="18"/>
        <v>2.9558577807620168E-12</v>
      </c>
    </row>
    <row r="163" spans="1:7" x14ac:dyDescent="0.2">
      <c r="A163" s="24">
        <f t="shared" si="19"/>
        <v>155</v>
      </c>
      <c r="B163" s="24">
        <f t="shared" si="14"/>
        <v>13</v>
      </c>
      <c r="C163" s="26">
        <f t="shared" si="20"/>
        <v>2.9558577807620168E-12</v>
      </c>
      <c r="D163" s="26">
        <f t="shared" si="15"/>
        <v>2.4632148173016807E-14</v>
      </c>
      <c r="E163" s="26">
        <f t="shared" si="16"/>
        <v>2.4632148173016807E-14</v>
      </c>
      <c r="F163" s="26">
        <f t="shared" si="17"/>
        <v>0</v>
      </c>
      <c r="G163" s="26">
        <f t="shared" si="18"/>
        <v>2.9558577807620168E-12</v>
      </c>
    </row>
    <row r="164" spans="1:7" x14ac:dyDescent="0.2">
      <c r="A164" s="24">
        <f t="shared" si="19"/>
        <v>156</v>
      </c>
      <c r="B164" s="24">
        <f t="shared" si="14"/>
        <v>13</v>
      </c>
      <c r="C164" s="26">
        <f t="shared" si="20"/>
        <v>2.9558577807620168E-12</v>
      </c>
      <c r="D164" s="26">
        <f t="shared" si="15"/>
        <v>2.4632148173016807E-14</v>
      </c>
      <c r="E164" s="26">
        <f t="shared" si="16"/>
        <v>2.4632148173016807E-14</v>
      </c>
      <c r="F164" s="26">
        <f t="shared" si="17"/>
        <v>0</v>
      </c>
      <c r="G164" s="26">
        <f t="shared" si="18"/>
        <v>2.9558577807620168E-12</v>
      </c>
    </row>
    <row r="165" spans="1:7" x14ac:dyDescent="0.2">
      <c r="A165" s="24">
        <f t="shared" si="19"/>
        <v>157</v>
      </c>
      <c r="B165" s="24">
        <f t="shared" si="14"/>
        <v>14</v>
      </c>
      <c r="C165" s="26">
        <f t="shared" si="20"/>
        <v>2.9558577807620168E-12</v>
      </c>
      <c r="D165" s="26">
        <f t="shared" si="15"/>
        <v>2.4632148173016807E-14</v>
      </c>
      <c r="E165" s="26">
        <f t="shared" si="16"/>
        <v>2.4632148173016807E-14</v>
      </c>
      <c r="F165" s="26">
        <f t="shared" si="17"/>
        <v>0</v>
      </c>
      <c r="G165" s="26">
        <f t="shared" si="18"/>
        <v>2.9558577807620168E-12</v>
      </c>
    </row>
    <row r="166" spans="1:7" x14ac:dyDescent="0.2">
      <c r="A166" s="24">
        <f t="shared" si="19"/>
        <v>158</v>
      </c>
      <c r="B166" s="24">
        <f t="shared" si="14"/>
        <v>14</v>
      </c>
      <c r="C166" s="26">
        <f t="shared" si="20"/>
        <v>2.9558577807620168E-12</v>
      </c>
      <c r="D166" s="26">
        <f t="shared" si="15"/>
        <v>2.4632148173016807E-14</v>
      </c>
      <c r="E166" s="26">
        <f t="shared" si="16"/>
        <v>2.4632148173016807E-14</v>
      </c>
      <c r="F166" s="26">
        <f t="shared" si="17"/>
        <v>0</v>
      </c>
      <c r="G166" s="26">
        <f t="shared" si="18"/>
        <v>2.9558577807620168E-12</v>
      </c>
    </row>
    <row r="167" spans="1:7" x14ac:dyDescent="0.2">
      <c r="A167" s="24">
        <f t="shared" si="19"/>
        <v>159</v>
      </c>
      <c r="B167" s="24">
        <f t="shared" si="14"/>
        <v>14</v>
      </c>
      <c r="C167" s="26">
        <f t="shared" si="20"/>
        <v>2.9558577807620168E-12</v>
      </c>
      <c r="D167" s="26">
        <f t="shared" si="15"/>
        <v>2.4632148173016807E-14</v>
      </c>
      <c r="E167" s="26">
        <f t="shared" si="16"/>
        <v>2.4632148173016807E-14</v>
      </c>
      <c r="F167" s="26">
        <f t="shared" si="17"/>
        <v>0</v>
      </c>
      <c r="G167" s="26">
        <f t="shared" si="18"/>
        <v>2.9558577807620168E-12</v>
      </c>
    </row>
    <row r="168" spans="1:7" x14ac:dyDescent="0.2">
      <c r="A168" s="24">
        <f t="shared" si="19"/>
        <v>160</v>
      </c>
      <c r="B168" s="24">
        <f t="shared" si="14"/>
        <v>14</v>
      </c>
      <c r="C168" s="26">
        <f t="shared" si="20"/>
        <v>2.9558577807620168E-12</v>
      </c>
      <c r="D168" s="26">
        <f t="shared" si="15"/>
        <v>2.4632148173016807E-14</v>
      </c>
      <c r="E168" s="26">
        <f t="shared" si="16"/>
        <v>2.4632148173016807E-14</v>
      </c>
      <c r="F168" s="26">
        <f t="shared" si="17"/>
        <v>0</v>
      </c>
      <c r="G168" s="26">
        <f t="shared" si="18"/>
        <v>2.9558577807620168E-12</v>
      </c>
    </row>
    <row r="169" spans="1:7" x14ac:dyDescent="0.2">
      <c r="A169" s="24">
        <f t="shared" si="19"/>
        <v>161</v>
      </c>
      <c r="B169" s="24">
        <f t="shared" si="14"/>
        <v>14</v>
      </c>
      <c r="C169" s="26">
        <f t="shared" si="20"/>
        <v>2.9558577807620168E-12</v>
      </c>
      <c r="D169" s="26">
        <f t="shared" si="15"/>
        <v>2.4632148173016807E-14</v>
      </c>
      <c r="E169" s="26">
        <f t="shared" si="16"/>
        <v>2.4632148173016807E-14</v>
      </c>
      <c r="F169" s="26">
        <f t="shared" si="17"/>
        <v>0</v>
      </c>
      <c r="G169" s="26">
        <f t="shared" si="18"/>
        <v>2.9558577807620168E-12</v>
      </c>
    </row>
    <row r="170" spans="1:7" x14ac:dyDescent="0.2">
      <c r="A170" s="24">
        <f t="shared" si="19"/>
        <v>162</v>
      </c>
      <c r="B170" s="24">
        <f t="shared" si="14"/>
        <v>14</v>
      </c>
      <c r="C170" s="26">
        <f t="shared" si="20"/>
        <v>2.9558577807620168E-12</v>
      </c>
      <c r="D170" s="26">
        <f t="shared" si="15"/>
        <v>2.4632148173016807E-14</v>
      </c>
      <c r="E170" s="26">
        <f t="shared" si="16"/>
        <v>2.4632148173016807E-14</v>
      </c>
      <c r="F170" s="26">
        <f t="shared" si="17"/>
        <v>0</v>
      </c>
      <c r="G170" s="26">
        <f t="shared" si="18"/>
        <v>2.9558577807620168E-12</v>
      </c>
    </row>
    <row r="171" spans="1:7" x14ac:dyDescent="0.2">
      <c r="A171" s="24">
        <f t="shared" si="19"/>
        <v>163</v>
      </c>
      <c r="B171" s="24">
        <f t="shared" si="14"/>
        <v>14</v>
      </c>
      <c r="C171" s="26">
        <f t="shared" si="20"/>
        <v>2.9558577807620168E-12</v>
      </c>
      <c r="D171" s="26">
        <f t="shared" si="15"/>
        <v>2.4632148173016807E-14</v>
      </c>
      <c r="E171" s="26">
        <f t="shared" si="16"/>
        <v>2.4632148173016807E-14</v>
      </c>
      <c r="F171" s="26">
        <f t="shared" si="17"/>
        <v>0</v>
      </c>
      <c r="G171" s="26">
        <f t="shared" si="18"/>
        <v>2.9558577807620168E-12</v>
      </c>
    </row>
    <row r="172" spans="1:7" x14ac:dyDescent="0.2">
      <c r="A172" s="24">
        <f t="shared" si="19"/>
        <v>164</v>
      </c>
      <c r="B172" s="24">
        <f t="shared" si="14"/>
        <v>14</v>
      </c>
      <c r="C172" s="26">
        <f t="shared" si="20"/>
        <v>2.9558577807620168E-12</v>
      </c>
      <c r="D172" s="26">
        <f t="shared" si="15"/>
        <v>2.4632148173016807E-14</v>
      </c>
      <c r="E172" s="26">
        <f t="shared" si="16"/>
        <v>2.4632148173016807E-14</v>
      </c>
      <c r="F172" s="26">
        <f t="shared" si="17"/>
        <v>0</v>
      </c>
      <c r="G172" s="26">
        <f t="shared" si="18"/>
        <v>2.9558577807620168E-12</v>
      </c>
    </row>
    <row r="173" spans="1:7" x14ac:dyDescent="0.2">
      <c r="A173" s="24">
        <f t="shared" si="19"/>
        <v>165</v>
      </c>
      <c r="B173" s="24">
        <f t="shared" si="14"/>
        <v>14</v>
      </c>
      <c r="C173" s="26">
        <f t="shared" si="20"/>
        <v>2.9558577807620168E-12</v>
      </c>
      <c r="D173" s="26">
        <f t="shared" si="15"/>
        <v>2.4632148173016807E-14</v>
      </c>
      <c r="E173" s="26">
        <f t="shared" si="16"/>
        <v>2.4632148173016807E-14</v>
      </c>
      <c r="F173" s="26">
        <f t="shared" si="17"/>
        <v>0</v>
      </c>
      <c r="G173" s="26">
        <f t="shared" si="18"/>
        <v>2.9558577807620168E-12</v>
      </c>
    </row>
    <row r="174" spans="1:7" x14ac:dyDescent="0.2">
      <c r="A174" s="24">
        <f t="shared" si="19"/>
        <v>166</v>
      </c>
      <c r="B174" s="24">
        <f t="shared" si="14"/>
        <v>14</v>
      </c>
      <c r="C174" s="26">
        <f t="shared" si="20"/>
        <v>2.9558577807620168E-12</v>
      </c>
      <c r="D174" s="26">
        <f t="shared" si="15"/>
        <v>2.4632148173016807E-14</v>
      </c>
      <c r="E174" s="26">
        <f t="shared" si="16"/>
        <v>2.4632148173016807E-14</v>
      </c>
      <c r="F174" s="26">
        <f t="shared" si="17"/>
        <v>0</v>
      </c>
      <c r="G174" s="26">
        <f t="shared" si="18"/>
        <v>2.9558577807620168E-12</v>
      </c>
    </row>
    <row r="175" spans="1:7" x14ac:dyDescent="0.2">
      <c r="A175" s="24">
        <f t="shared" si="19"/>
        <v>167</v>
      </c>
      <c r="B175" s="24">
        <f t="shared" si="14"/>
        <v>14</v>
      </c>
      <c r="C175" s="26">
        <f t="shared" si="20"/>
        <v>2.9558577807620168E-12</v>
      </c>
      <c r="D175" s="26">
        <f t="shared" si="15"/>
        <v>2.4632148173016807E-14</v>
      </c>
      <c r="E175" s="26">
        <f t="shared" si="16"/>
        <v>2.4632148173016807E-14</v>
      </c>
      <c r="F175" s="26">
        <f t="shared" si="17"/>
        <v>0</v>
      </c>
      <c r="G175" s="26">
        <f t="shared" si="18"/>
        <v>2.9558577807620168E-12</v>
      </c>
    </row>
    <row r="176" spans="1:7" x14ac:dyDescent="0.2">
      <c r="A176" s="24">
        <f t="shared" si="19"/>
        <v>168</v>
      </c>
      <c r="B176" s="24">
        <f t="shared" si="14"/>
        <v>14</v>
      </c>
      <c r="C176" s="26">
        <f t="shared" si="20"/>
        <v>2.9558577807620168E-12</v>
      </c>
      <c r="D176" s="26">
        <f t="shared" si="15"/>
        <v>2.4632148173016807E-14</v>
      </c>
      <c r="E176" s="26">
        <f t="shared" si="16"/>
        <v>2.4632148173016807E-14</v>
      </c>
      <c r="F176" s="26">
        <f t="shared" si="17"/>
        <v>0</v>
      </c>
      <c r="G176" s="26">
        <f t="shared" si="18"/>
        <v>2.9558577807620168E-12</v>
      </c>
    </row>
    <row r="177" spans="1:7" x14ac:dyDescent="0.2">
      <c r="A177" s="24">
        <f t="shared" si="19"/>
        <v>169</v>
      </c>
      <c r="B177" s="24">
        <f t="shared" si="14"/>
        <v>15</v>
      </c>
      <c r="C177" s="26">
        <f t="shared" si="20"/>
        <v>2.9558577807620168E-12</v>
      </c>
      <c r="D177" s="26">
        <f t="shared" si="15"/>
        <v>2.4632148173016807E-14</v>
      </c>
      <c r="E177" s="26">
        <f t="shared" si="16"/>
        <v>2.4632148173016807E-14</v>
      </c>
      <c r="F177" s="26">
        <f t="shared" si="17"/>
        <v>0</v>
      </c>
      <c r="G177" s="26">
        <f t="shared" si="18"/>
        <v>2.9558577807620168E-12</v>
      </c>
    </row>
    <row r="178" spans="1:7" x14ac:dyDescent="0.2">
      <c r="A178" s="24">
        <f t="shared" si="19"/>
        <v>170</v>
      </c>
      <c r="B178" s="24">
        <f t="shared" si="14"/>
        <v>15</v>
      </c>
      <c r="C178" s="26">
        <f t="shared" si="20"/>
        <v>2.9558577807620168E-12</v>
      </c>
      <c r="D178" s="26">
        <f t="shared" si="15"/>
        <v>2.4632148173016807E-14</v>
      </c>
      <c r="E178" s="26">
        <f t="shared" si="16"/>
        <v>2.4632148173016807E-14</v>
      </c>
      <c r="F178" s="26">
        <f t="shared" si="17"/>
        <v>0</v>
      </c>
      <c r="G178" s="26">
        <f t="shared" si="18"/>
        <v>2.9558577807620168E-12</v>
      </c>
    </row>
    <row r="179" spans="1:7" x14ac:dyDescent="0.2">
      <c r="A179" s="24">
        <f t="shared" si="19"/>
        <v>171</v>
      </c>
      <c r="B179" s="24">
        <f t="shared" si="14"/>
        <v>15</v>
      </c>
      <c r="C179" s="26">
        <f t="shared" si="20"/>
        <v>2.9558577807620168E-12</v>
      </c>
      <c r="D179" s="26">
        <f t="shared" si="15"/>
        <v>2.4632148173016807E-14</v>
      </c>
      <c r="E179" s="26">
        <f t="shared" si="16"/>
        <v>2.4632148173016807E-14</v>
      </c>
      <c r="F179" s="26">
        <f t="shared" si="17"/>
        <v>0</v>
      </c>
      <c r="G179" s="26">
        <f t="shared" si="18"/>
        <v>2.9558577807620168E-12</v>
      </c>
    </row>
    <row r="180" spans="1:7" x14ac:dyDescent="0.2">
      <c r="A180" s="24">
        <f t="shared" si="19"/>
        <v>172</v>
      </c>
      <c r="B180" s="24">
        <f t="shared" si="14"/>
        <v>15</v>
      </c>
      <c r="C180" s="26">
        <f t="shared" si="20"/>
        <v>2.9558577807620168E-12</v>
      </c>
      <c r="D180" s="26">
        <f t="shared" si="15"/>
        <v>2.4632148173016807E-14</v>
      </c>
      <c r="E180" s="26">
        <f t="shared" si="16"/>
        <v>2.4632148173016807E-14</v>
      </c>
      <c r="F180" s="26">
        <f t="shared" si="17"/>
        <v>0</v>
      </c>
      <c r="G180" s="26">
        <f t="shared" si="18"/>
        <v>2.9558577807620168E-12</v>
      </c>
    </row>
    <row r="181" spans="1:7" x14ac:dyDescent="0.2">
      <c r="A181" s="24">
        <f t="shared" si="19"/>
        <v>173</v>
      </c>
      <c r="B181" s="24">
        <f t="shared" si="14"/>
        <v>15</v>
      </c>
      <c r="C181" s="26">
        <f t="shared" si="20"/>
        <v>2.9558577807620168E-12</v>
      </c>
      <c r="D181" s="26">
        <f t="shared" si="15"/>
        <v>2.4632148173016807E-14</v>
      </c>
      <c r="E181" s="26">
        <f t="shared" si="16"/>
        <v>2.4632148173016807E-14</v>
      </c>
      <c r="F181" s="26">
        <f t="shared" si="17"/>
        <v>0</v>
      </c>
      <c r="G181" s="26">
        <f t="shared" si="18"/>
        <v>2.9558577807620168E-12</v>
      </c>
    </row>
    <row r="182" spans="1:7" x14ac:dyDescent="0.2">
      <c r="A182" s="24">
        <f t="shared" si="19"/>
        <v>174</v>
      </c>
      <c r="B182" s="24">
        <f t="shared" si="14"/>
        <v>15</v>
      </c>
      <c r="C182" s="26">
        <f t="shared" si="20"/>
        <v>2.9558577807620168E-12</v>
      </c>
      <c r="D182" s="26">
        <f t="shared" si="15"/>
        <v>2.4632148173016807E-14</v>
      </c>
      <c r="E182" s="26">
        <f t="shared" si="16"/>
        <v>2.4632148173016807E-14</v>
      </c>
      <c r="F182" s="26">
        <f t="shared" si="17"/>
        <v>0</v>
      </c>
      <c r="G182" s="26">
        <f t="shared" si="18"/>
        <v>2.9558577807620168E-12</v>
      </c>
    </row>
    <row r="183" spans="1:7" x14ac:dyDescent="0.2">
      <c r="A183" s="24">
        <f t="shared" si="19"/>
        <v>175</v>
      </c>
      <c r="B183" s="24">
        <f t="shared" si="14"/>
        <v>15</v>
      </c>
      <c r="C183" s="26">
        <f t="shared" si="20"/>
        <v>2.9558577807620168E-12</v>
      </c>
      <c r="D183" s="26">
        <f t="shared" si="15"/>
        <v>2.4632148173016807E-14</v>
      </c>
      <c r="E183" s="26">
        <f t="shared" si="16"/>
        <v>2.4632148173016807E-14</v>
      </c>
      <c r="F183" s="26">
        <f t="shared" si="17"/>
        <v>0</v>
      </c>
      <c r="G183" s="26">
        <f t="shared" si="18"/>
        <v>2.9558577807620168E-12</v>
      </c>
    </row>
    <row r="184" spans="1:7" x14ac:dyDescent="0.2">
      <c r="A184" s="24">
        <f t="shared" si="19"/>
        <v>176</v>
      </c>
      <c r="B184" s="24">
        <f t="shared" si="14"/>
        <v>15</v>
      </c>
      <c r="C184" s="26">
        <f t="shared" si="20"/>
        <v>2.9558577807620168E-12</v>
      </c>
      <c r="D184" s="26">
        <f t="shared" si="15"/>
        <v>2.4632148173016807E-14</v>
      </c>
      <c r="E184" s="26">
        <f t="shared" si="16"/>
        <v>2.4632148173016807E-14</v>
      </c>
      <c r="F184" s="26">
        <f t="shared" si="17"/>
        <v>0</v>
      </c>
      <c r="G184" s="26">
        <f t="shared" si="18"/>
        <v>2.9558577807620168E-12</v>
      </c>
    </row>
    <row r="185" spans="1:7" x14ac:dyDescent="0.2">
      <c r="A185" s="24">
        <f t="shared" si="19"/>
        <v>177</v>
      </c>
      <c r="B185" s="24">
        <f t="shared" si="14"/>
        <v>15</v>
      </c>
      <c r="C185" s="26">
        <f t="shared" si="20"/>
        <v>2.9558577807620168E-12</v>
      </c>
      <c r="D185" s="26">
        <f t="shared" si="15"/>
        <v>2.4632148173016807E-14</v>
      </c>
      <c r="E185" s="26">
        <f t="shared" si="16"/>
        <v>2.4632148173016807E-14</v>
      </c>
      <c r="F185" s="26">
        <f t="shared" si="17"/>
        <v>0</v>
      </c>
      <c r="G185" s="26">
        <f t="shared" si="18"/>
        <v>2.9558577807620168E-12</v>
      </c>
    </row>
    <row r="186" spans="1:7" x14ac:dyDescent="0.2">
      <c r="A186" s="24">
        <f t="shared" si="19"/>
        <v>178</v>
      </c>
      <c r="B186" s="24">
        <f t="shared" si="14"/>
        <v>15</v>
      </c>
      <c r="C186" s="26">
        <f t="shared" si="20"/>
        <v>2.9558577807620168E-12</v>
      </c>
      <c r="D186" s="26">
        <f t="shared" si="15"/>
        <v>2.4632148173016807E-14</v>
      </c>
      <c r="E186" s="26">
        <f t="shared" si="16"/>
        <v>2.4632148173016807E-14</v>
      </c>
      <c r="F186" s="26">
        <f t="shared" si="17"/>
        <v>0</v>
      </c>
      <c r="G186" s="26">
        <f t="shared" si="18"/>
        <v>2.9558577807620168E-12</v>
      </c>
    </row>
    <row r="187" spans="1:7" x14ac:dyDescent="0.2">
      <c r="A187" s="24">
        <f t="shared" si="19"/>
        <v>179</v>
      </c>
      <c r="B187" s="24">
        <f t="shared" si="14"/>
        <v>15</v>
      </c>
      <c r="C187" s="26">
        <f t="shared" si="20"/>
        <v>2.9558577807620168E-12</v>
      </c>
      <c r="D187" s="26">
        <f t="shared" si="15"/>
        <v>2.4632148173016807E-14</v>
      </c>
      <c r="E187" s="26">
        <f t="shared" si="16"/>
        <v>2.4632148173016807E-14</v>
      </c>
      <c r="F187" s="26">
        <f t="shared" si="17"/>
        <v>0</v>
      </c>
      <c r="G187" s="26">
        <f t="shared" si="18"/>
        <v>2.9558577807620168E-12</v>
      </c>
    </row>
    <row r="188" spans="1:7" x14ac:dyDescent="0.2">
      <c r="A188" s="24">
        <f t="shared" si="19"/>
        <v>180</v>
      </c>
      <c r="B188" s="24">
        <f t="shared" si="14"/>
        <v>15</v>
      </c>
      <c r="C188" s="26">
        <f t="shared" si="20"/>
        <v>2.9558577807620168E-12</v>
      </c>
      <c r="D188" s="26">
        <f t="shared" si="15"/>
        <v>2.4632148173016807E-14</v>
      </c>
      <c r="E188" s="26">
        <f t="shared" si="16"/>
        <v>2.4632148173016807E-14</v>
      </c>
      <c r="F188" s="26">
        <f t="shared" si="17"/>
        <v>0</v>
      </c>
      <c r="G188" s="26">
        <f t="shared" si="18"/>
        <v>2.9558577807620168E-12</v>
      </c>
    </row>
    <row r="189" spans="1:7" x14ac:dyDescent="0.2">
      <c r="A189" s="24">
        <f t="shared" si="19"/>
        <v>181</v>
      </c>
      <c r="B189" s="24">
        <f t="shared" si="14"/>
        <v>16</v>
      </c>
      <c r="C189" s="26">
        <f t="shared" si="20"/>
        <v>2.9558577807620168E-12</v>
      </c>
      <c r="D189" s="26">
        <f t="shared" si="15"/>
        <v>2.4632148173016807E-14</v>
      </c>
      <c r="E189" s="26">
        <f t="shared" si="16"/>
        <v>2.4632148173016807E-14</v>
      </c>
      <c r="F189" s="26">
        <f t="shared" si="17"/>
        <v>0</v>
      </c>
      <c r="G189" s="26">
        <f t="shared" si="18"/>
        <v>2.9558577807620168E-12</v>
      </c>
    </row>
    <row r="190" spans="1:7" x14ac:dyDescent="0.2">
      <c r="A190" s="24">
        <f t="shared" si="19"/>
        <v>182</v>
      </c>
      <c r="B190" s="24">
        <f t="shared" si="14"/>
        <v>16</v>
      </c>
      <c r="C190" s="26">
        <f t="shared" si="20"/>
        <v>2.9558577807620168E-12</v>
      </c>
      <c r="D190" s="26">
        <f t="shared" si="15"/>
        <v>2.4632148173016807E-14</v>
      </c>
      <c r="E190" s="26">
        <f t="shared" si="16"/>
        <v>2.4632148173016807E-14</v>
      </c>
      <c r="F190" s="26">
        <f t="shared" si="17"/>
        <v>0</v>
      </c>
      <c r="G190" s="26">
        <f t="shared" si="18"/>
        <v>2.9558577807620168E-12</v>
      </c>
    </row>
    <row r="191" spans="1:7" x14ac:dyDescent="0.2">
      <c r="A191" s="24">
        <f t="shared" si="19"/>
        <v>183</v>
      </c>
      <c r="B191" s="24">
        <f t="shared" si="14"/>
        <v>16</v>
      </c>
      <c r="C191" s="26">
        <f t="shared" si="20"/>
        <v>2.9558577807620168E-12</v>
      </c>
      <c r="D191" s="26">
        <f t="shared" si="15"/>
        <v>2.4632148173016807E-14</v>
      </c>
      <c r="E191" s="26">
        <f t="shared" si="16"/>
        <v>2.4632148173016807E-14</v>
      </c>
      <c r="F191" s="26">
        <f t="shared" si="17"/>
        <v>0</v>
      </c>
      <c r="G191" s="26">
        <f t="shared" si="18"/>
        <v>2.9558577807620168E-12</v>
      </c>
    </row>
    <row r="192" spans="1:7" x14ac:dyDescent="0.2">
      <c r="A192" s="24">
        <f t="shared" si="19"/>
        <v>184</v>
      </c>
      <c r="B192" s="24">
        <f t="shared" si="14"/>
        <v>16</v>
      </c>
      <c r="C192" s="26">
        <f t="shared" si="20"/>
        <v>2.9558577807620168E-12</v>
      </c>
      <c r="D192" s="26">
        <f t="shared" si="15"/>
        <v>2.4632148173016807E-14</v>
      </c>
      <c r="E192" s="26">
        <f t="shared" si="16"/>
        <v>2.4632148173016807E-14</v>
      </c>
      <c r="F192" s="26">
        <f t="shared" si="17"/>
        <v>0</v>
      </c>
      <c r="G192" s="26">
        <f t="shared" si="18"/>
        <v>2.9558577807620168E-12</v>
      </c>
    </row>
    <row r="193" spans="1:7" x14ac:dyDescent="0.2">
      <c r="A193" s="24">
        <f t="shared" si="19"/>
        <v>185</v>
      </c>
      <c r="B193" s="24">
        <f t="shared" si="14"/>
        <v>16</v>
      </c>
      <c r="C193" s="26">
        <f t="shared" si="20"/>
        <v>2.9558577807620168E-12</v>
      </c>
      <c r="D193" s="26">
        <f t="shared" si="15"/>
        <v>2.4632148173016807E-14</v>
      </c>
      <c r="E193" s="26">
        <f t="shared" si="16"/>
        <v>2.4632148173016807E-14</v>
      </c>
      <c r="F193" s="26">
        <f t="shared" si="17"/>
        <v>0</v>
      </c>
      <c r="G193" s="26">
        <f t="shared" si="18"/>
        <v>2.9558577807620168E-12</v>
      </c>
    </row>
    <row r="194" spans="1:7" x14ac:dyDescent="0.2">
      <c r="A194" s="24">
        <f t="shared" si="19"/>
        <v>186</v>
      </c>
      <c r="B194" s="24">
        <f t="shared" si="14"/>
        <v>16</v>
      </c>
      <c r="C194" s="26">
        <f t="shared" si="20"/>
        <v>2.9558577807620168E-12</v>
      </c>
      <c r="D194" s="26">
        <f t="shared" si="15"/>
        <v>2.4632148173016807E-14</v>
      </c>
      <c r="E194" s="26">
        <f t="shared" si="16"/>
        <v>2.4632148173016807E-14</v>
      </c>
      <c r="F194" s="26">
        <f t="shared" si="17"/>
        <v>0</v>
      </c>
      <c r="G194" s="26">
        <f t="shared" si="18"/>
        <v>2.9558577807620168E-12</v>
      </c>
    </row>
    <row r="195" spans="1:7" x14ac:dyDescent="0.2">
      <c r="A195" s="24">
        <f t="shared" si="19"/>
        <v>187</v>
      </c>
      <c r="B195" s="24">
        <f t="shared" si="14"/>
        <v>16</v>
      </c>
      <c r="C195" s="26">
        <f t="shared" si="20"/>
        <v>2.9558577807620168E-12</v>
      </c>
      <c r="D195" s="26">
        <f t="shared" si="15"/>
        <v>2.4632148173016807E-14</v>
      </c>
      <c r="E195" s="26">
        <f t="shared" si="16"/>
        <v>2.4632148173016807E-14</v>
      </c>
      <c r="F195" s="26">
        <f t="shared" si="17"/>
        <v>0</v>
      </c>
      <c r="G195" s="26">
        <f t="shared" si="18"/>
        <v>2.9558577807620168E-12</v>
      </c>
    </row>
    <row r="196" spans="1:7" x14ac:dyDescent="0.2">
      <c r="A196" s="24">
        <f t="shared" si="19"/>
        <v>188</v>
      </c>
      <c r="B196" s="24">
        <f t="shared" si="14"/>
        <v>16</v>
      </c>
      <c r="C196" s="26">
        <f t="shared" si="20"/>
        <v>2.9558577807620168E-12</v>
      </c>
      <c r="D196" s="26">
        <f t="shared" si="15"/>
        <v>2.4632148173016807E-14</v>
      </c>
      <c r="E196" s="26">
        <f t="shared" si="16"/>
        <v>2.4632148173016807E-14</v>
      </c>
      <c r="F196" s="26">
        <f t="shared" si="17"/>
        <v>0</v>
      </c>
      <c r="G196" s="26">
        <f t="shared" si="18"/>
        <v>2.9558577807620168E-12</v>
      </c>
    </row>
    <row r="197" spans="1:7" x14ac:dyDescent="0.2">
      <c r="A197" s="24">
        <f t="shared" si="19"/>
        <v>189</v>
      </c>
      <c r="B197" s="24">
        <f t="shared" si="14"/>
        <v>16</v>
      </c>
      <c r="C197" s="26">
        <f t="shared" si="20"/>
        <v>2.9558577807620168E-12</v>
      </c>
      <c r="D197" s="26">
        <f t="shared" si="15"/>
        <v>2.4632148173016807E-14</v>
      </c>
      <c r="E197" s="26">
        <f t="shared" si="16"/>
        <v>2.4632148173016807E-14</v>
      </c>
      <c r="F197" s="26">
        <f t="shared" si="17"/>
        <v>0</v>
      </c>
      <c r="G197" s="26">
        <f t="shared" si="18"/>
        <v>2.9558577807620168E-12</v>
      </c>
    </row>
    <row r="198" spans="1:7" x14ac:dyDescent="0.2">
      <c r="A198" s="24">
        <f t="shared" si="19"/>
        <v>190</v>
      </c>
      <c r="B198" s="24">
        <f t="shared" si="14"/>
        <v>16</v>
      </c>
      <c r="C198" s="26">
        <f t="shared" si="20"/>
        <v>2.9558577807620168E-12</v>
      </c>
      <c r="D198" s="26">
        <f t="shared" si="15"/>
        <v>2.4632148173016807E-14</v>
      </c>
      <c r="E198" s="26">
        <f t="shared" si="16"/>
        <v>2.4632148173016807E-14</v>
      </c>
      <c r="F198" s="26">
        <f t="shared" si="17"/>
        <v>0</v>
      </c>
      <c r="G198" s="26">
        <f t="shared" si="18"/>
        <v>2.9558577807620168E-12</v>
      </c>
    </row>
    <row r="199" spans="1:7" x14ac:dyDescent="0.2">
      <c r="A199" s="24">
        <f t="shared" si="19"/>
        <v>191</v>
      </c>
      <c r="B199" s="24">
        <f t="shared" si="14"/>
        <v>16</v>
      </c>
      <c r="C199" s="26">
        <f t="shared" si="20"/>
        <v>2.9558577807620168E-12</v>
      </c>
      <c r="D199" s="26">
        <f t="shared" si="15"/>
        <v>2.4632148173016807E-14</v>
      </c>
      <c r="E199" s="26">
        <f t="shared" si="16"/>
        <v>2.4632148173016807E-14</v>
      </c>
      <c r="F199" s="26">
        <f t="shared" si="17"/>
        <v>0</v>
      </c>
      <c r="G199" s="26">
        <f t="shared" si="18"/>
        <v>2.9558577807620168E-12</v>
      </c>
    </row>
    <row r="200" spans="1:7" x14ac:dyDescent="0.2">
      <c r="A200" s="24">
        <f t="shared" si="19"/>
        <v>192</v>
      </c>
      <c r="B200" s="24">
        <f t="shared" si="14"/>
        <v>16</v>
      </c>
      <c r="C200" s="26">
        <f t="shared" si="20"/>
        <v>2.9558577807620168E-12</v>
      </c>
      <c r="D200" s="26">
        <f t="shared" si="15"/>
        <v>2.4632148173016807E-14</v>
      </c>
      <c r="E200" s="26">
        <f t="shared" si="16"/>
        <v>2.4632148173016807E-14</v>
      </c>
      <c r="F200" s="26">
        <f t="shared" si="17"/>
        <v>0</v>
      </c>
      <c r="G200" s="26">
        <f t="shared" si="18"/>
        <v>2.9558577807620168E-12</v>
      </c>
    </row>
    <row r="201" spans="1:7" x14ac:dyDescent="0.2">
      <c r="A201" s="24">
        <f t="shared" si="19"/>
        <v>193</v>
      </c>
      <c r="B201" s="24">
        <f t="shared" ref="B201:B264" si="21">ROUNDUP(A201/12,0)</f>
        <v>17</v>
      </c>
      <c r="C201" s="26">
        <f t="shared" si="20"/>
        <v>2.9558577807620168E-12</v>
      </c>
      <c r="D201" s="26">
        <f t="shared" ref="D201:D264" si="22">E201+F201</f>
        <v>2.4632148173016807E-14</v>
      </c>
      <c r="E201" s="26">
        <f t="shared" ref="E201:E264" si="23">C201*$B$4/12</f>
        <v>2.4632148173016807E-14</v>
      </c>
      <c r="F201" s="26">
        <f t="shared" ref="F201:F264" si="24">IF(A201&lt;=$B$5*12,MIN($B$6-E201,C201),0)</f>
        <v>0</v>
      </c>
      <c r="G201" s="26">
        <f t="shared" ref="G201:G264" si="25">C201-F201</f>
        <v>2.9558577807620168E-12</v>
      </c>
    </row>
    <row r="202" spans="1:7" x14ac:dyDescent="0.2">
      <c r="A202" s="24">
        <f t="shared" ref="A202:A265" si="26">A201+1</f>
        <v>194</v>
      </c>
      <c r="B202" s="24">
        <f t="shared" si="21"/>
        <v>17</v>
      </c>
      <c r="C202" s="26">
        <f t="shared" ref="C202:C265" si="27">G201</f>
        <v>2.9558577807620168E-12</v>
      </c>
      <c r="D202" s="26">
        <f t="shared" si="22"/>
        <v>2.4632148173016807E-14</v>
      </c>
      <c r="E202" s="26">
        <f t="shared" si="23"/>
        <v>2.4632148173016807E-14</v>
      </c>
      <c r="F202" s="26">
        <f t="shared" si="24"/>
        <v>0</v>
      </c>
      <c r="G202" s="26">
        <f t="shared" si="25"/>
        <v>2.9558577807620168E-12</v>
      </c>
    </row>
    <row r="203" spans="1:7" x14ac:dyDescent="0.2">
      <c r="A203" s="24">
        <f t="shared" si="26"/>
        <v>195</v>
      </c>
      <c r="B203" s="24">
        <f t="shared" si="21"/>
        <v>17</v>
      </c>
      <c r="C203" s="26">
        <f t="shared" si="27"/>
        <v>2.9558577807620168E-12</v>
      </c>
      <c r="D203" s="26">
        <f t="shared" si="22"/>
        <v>2.4632148173016807E-14</v>
      </c>
      <c r="E203" s="26">
        <f t="shared" si="23"/>
        <v>2.4632148173016807E-14</v>
      </c>
      <c r="F203" s="26">
        <f t="shared" si="24"/>
        <v>0</v>
      </c>
      <c r="G203" s="26">
        <f t="shared" si="25"/>
        <v>2.9558577807620168E-12</v>
      </c>
    </row>
    <row r="204" spans="1:7" x14ac:dyDescent="0.2">
      <c r="A204" s="24">
        <f t="shared" si="26"/>
        <v>196</v>
      </c>
      <c r="B204" s="24">
        <f t="shared" si="21"/>
        <v>17</v>
      </c>
      <c r="C204" s="26">
        <f t="shared" si="27"/>
        <v>2.9558577807620168E-12</v>
      </c>
      <c r="D204" s="26">
        <f t="shared" si="22"/>
        <v>2.4632148173016807E-14</v>
      </c>
      <c r="E204" s="26">
        <f t="shared" si="23"/>
        <v>2.4632148173016807E-14</v>
      </c>
      <c r="F204" s="26">
        <f t="shared" si="24"/>
        <v>0</v>
      </c>
      <c r="G204" s="26">
        <f t="shared" si="25"/>
        <v>2.9558577807620168E-12</v>
      </c>
    </row>
    <row r="205" spans="1:7" x14ac:dyDescent="0.2">
      <c r="A205" s="24">
        <f t="shared" si="26"/>
        <v>197</v>
      </c>
      <c r="B205" s="24">
        <f t="shared" si="21"/>
        <v>17</v>
      </c>
      <c r="C205" s="26">
        <f t="shared" si="27"/>
        <v>2.9558577807620168E-12</v>
      </c>
      <c r="D205" s="26">
        <f t="shared" si="22"/>
        <v>2.4632148173016807E-14</v>
      </c>
      <c r="E205" s="26">
        <f t="shared" si="23"/>
        <v>2.4632148173016807E-14</v>
      </c>
      <c r="F205" s="26">
        <f t="shared" si="24"/>
        <v>0</v>
      </c>
      <c r="G205" s="26">
        <f t="shared" si="25"/>
        <v>2.9558577807620168E-12</v>
      </c>
    </row>
    <row r="206" spans="1:7" x14ac:dyDescent="0.2">
      <c r="A206" s="24">
        <f t="shared" si="26"/>
        <v>198</v>
      </c>
      <c r="B206" s="24">
        <f t="shared" si="21"/>
        <v>17</v>
      </c>
      <c r="C206" s="26">
        <f t="shared" si="27"/>
        <v>2.9558577807620168E-12</v>
      </c>
      <c r="D206" s="26">
        <f t="shared" si="22"/>
        <v>2.4632148173016807E-14</v>
      </c>
      <c r="E206" s="26">
        <f t="shared" si="23"/>
        <v>2.4632148173016807E-14</v>
      </c>
      <c r="F206" s="26">
        <f t="shared" si="24"/>
        <v>0</v>
      </c>
      <c r="G206" s="26">
        <f t="shared" si="25"/>
        <v>2.9558577807620168E-12</v>
      </c>
    </row>
    <row r="207" spans="1:7" x14ac:dyDescent="0.2">
      <c r="A207" s="24">
        <f t="shared" si="26"/>
        <v>199</v>
      </c>
      <c r="B207" s="24">
        <f t="shared" si="21"/>
        <v>17</v>
      </c>
      <c r="C207" s="26">
        <f t="shared" si="27"/>
        <v>2.9558577807620168E-12</v>
      </c>
      <c r="D207" s="26">
        <f t="shared" si="22"/>
        <v>2.4632148173016807E-14</v>
      </c>
      <c r="E207" s="26">
        <f t="shared" si="23"/>
        <v>2.4632148173016807E-14</v>
      </c>
      <c r="F207" s="26">
        <f t="shared" si="24"/>
        <v>0</v>
      </c>
      <c r="G207" s="26">
        <f t="shared" si="25"/>
        <v>2.9558577807620168E-12</v>
      </c>
    </row>
    <row r="208" spans="1:7" x14ac:dyDescent="0.2">
      <c r="A208" s="24">
        <f t="shared" si="26"/>
        <v>200</v>
      </c>
      <c r="B208" s="24">
        <f t="shared" si="21"/>
        <v>17</v>
      </c>
      <c r="C208" s="26">
        <f t="shared" si="27"/>
        <v>2.9558577807620168E-12</v>
      </c>
      <c r="D208" s="26">
        <f t="shared" si="22"/>
        <v>2.4632148173016807E-14</v>
      </c>
      <c r="E208" s="26">
        <f t="shared" si="23"/>
        <v>2.4632148173016807E-14</v>
      </c>
      <c r="F208" s="26">
        <f t="shared" si="24"/>
        <v>0</v>
      </c>
      <c r="G208" s="26">
        <f t="shared" si="25"/>
        <v>2.9558577807620168E-12</v>
      </c>
    </row>
    <row r="209" spans="1:7" x14ac:dyDescent="0.2">
      <c r="A209" s="24">
        <f t="shared" si="26"/>
        <v>201</v>
      </c>
      <c r="B209" s="24">
        <f t="shared" si="21"/>
        <v>17</v>
      </c>
      <c r="C209" s="26">
        <f t="shared" si="27"/>
        <v>2.9558577807620168E-12</v>
      </c>
      <c r="D209" s="26">
        <f t="shared" si="22"/>
        <v>2.4632148173016807E-14</v>
      </c>
      <c r="E209" s="26">
        <f t="shared" si="23"/>
        <v>2.4632148173016807E-14</v>
      </c>
      <c r="F209" s="26">
        <f t="shared" si="24"/>
        <v>0</v>
      </c>
      <c r="G209" s="26">
        <f t="shared" si="25"/>
        <v>2.9558577807620168E-12</v>
      </c>
    </row>
    <row r="210" spans="1:7" x14ac:dyDescent="0.2">
      <c r="A210" s="24">
        <f t="shared" si="26"/>
        <v>202</v>
      </c>
      <c r="B210" s="24">
        <f t="shared" si="21"/>
        <v>17</v>
      </c>
      <c r="C210" s="26">
        <f t="shared" si="27"/>
        <v>2.9558577807620168E-12</v>
      </c>
      <c r="D210" s="26">
        <f t="shared" si="22"/>
        <v>2.4632148173016807E-14</v>
      </c>
      <c r="E210" s="26">
        <f t="shared" si="23"/>
        <v>2.4632148173016807E-14</v>
      </c>
      <c r="F210" s="26">
        <f t="shared" si="24"/>
        <v>0</v>
      </c>
      <c r="G210" s="26">
        <f t="shared" si="25"/>
        <v>2.9558577807620168E-12</v>
      </c>
    </row>
    <row r="211" spans="1:7" x14ac:dyDescent="0.2">
      <c r="A211" s="24">
        <f t="shared" si="26"/>
        <v>203</v>
      </c>
      <c r="B211" s="24">
        <f t="shared" si="21"/>
        <v>17</v>
      </c>
      <c r="C211" s="26">
        <f t="shared" si="27"/>
        <v>2.9558577807620168E-12</v>
      </c>
      <c r="D211" s="26">
        <f t="shared" si="22"/>
        <v>2.4632148173016807E-14</v>
      </c>
      <c r="E211" s="26">
        <f t="shared" si="23"/>
        <v>2.4632148173016807E-14</v>
      </c>
      <c r="F211" s="26">
        <f t="shared" si="24"/>
        <v>0</v>
      </c>
      <c r="G211" s="26">
        <f t="shared" si="25"/>
        <v>2.9558577807620168E-12</v>
      </c>
    </row>
    <row r="212" spans="1:7" x14ac:dyDescent="0.2">
      <c r="A212" s="24">
        <f t="shared" si="26"/>
        <v>204</v>
      </c>
      <c r="B212" s="24">
        <f t="shared" si="21"/>
        <v>17</v>
      </c>
      <c r="C212" s="26">
        <f t="shared" si="27"/>
        <v>2.9558577807620168E-12</v>
      </c>
      <c r="D212" s="26">
        <f t="shared" si="22"/>
        <v>2.4632148173016807E-14</v>
      </c>
      <c r="E212" s="26">
        <f t="shared" si="23"/>
        <v>2.4632148173016807E-14</v>
      </c>
      <c r="F212" s="26">
        <f t="shared" si="24"/>
        <v>0</v>
      </c>
      <c r="G212" s="26">
        <f t="shared" si="25"/>
        <v>2.9558577807620168E-12</v>
      </c>
    </row>
    <row r="213" spans="1:7" x14ac:dyDescent="0.2">
      <c r="A213" s="24">
        <f t="shared" si="26"/>
        <v>205</v>
      </c>
      <c r="B213" s="24">
        <f t="shared" si="21"/>
        <v>18</v>
      </c>
      <c r="C213" s="26">
        <f t="shared" si="27"/>
        <v>2.9558577807620168E-12</v>
      </c>
      <c r="D213" s="26">
        <f t="shared" si="22"/>
        <v>2.4632148173016807E-14</v>
      </c>
      <c r="E213" s="26">
        <f t="shared" si="23"/>
        <v>2.4632148173016807E-14</v>
      </c>
      <c r="F213" s="26">
        <f t="shared" si="24"/>
        <v>0</v>
      </c>
      <c r="G213" s="26">
        <f t="shared" si="25"/>
        <v>2.9558577807620168E-12</v>
      </c>
    </row>
    <row r="214" spans="1:7" x14ac:dyDescent="0.2">
      <c r="A214" s="24">
        <f t="shared" si="26"/>
        <v>206</v>
      </c>
      <c r="B214" s="24">
        <f t="shared" si="21"/>
        <v>18</v>
      </c>
      <c r="C214" s="26">
        <f t="shared" si="27"/>
        <v>2.9558577807620168E-12</v>
      </c>
      <c r="D214" s="26">
        <f t="shared" si="22"/>
        <v>2.4632148173016807E-14</v>
      </c>
      <c r="E214" s="26">
        <f t="shared" si="23"/>
        <v>2.4632148173016807E-14</v>
      </c>
      <c r="F214" s="26">
        <f t="shared" si="24"/>
        <v>0</v>
      </c>
      <c r="G214" s="26">
        <f t="shared" si="25"/>
        <v>2.9558577807620168E-12</v>
      </c>
    </row>
    <row r="215" spans="1:7" x14ac:dyDescent="0.2">
      <c r="A215" s="24">
        <f t="shared" si="26"/>
        <v>207</v>
      </c>
      <c r="B215" s="24">
        <f t="shared" si="21"/>
        <v>18</v>
      </c>
      <c r="C215" s="26">
        <f t="shared" si="27"/>
        <v>2.9558577807620168E-12</v>
      </c>
      <c r="D215" s="26">
        <f t="shared" si="22"/>
        <v>2.4632148173016807E-14</v>
      </c>
      <c r="E215" s="26">
        <f t="shared" si="23"/>
        <v>2.4632148173016807E-14</v>
      </c>
      <c r="F215" s="26">
        <f t="shared" si="24"/>
        <v>0</v>
      </c>
      <c r="G215" s="26">
        <f t="shared" si="25"/>
        <v>2.9558577807620168E-12</v>
      </c>
    </row>
    <row r="216" spans="1:7" x14ac:dyDescent="0.2">
      <c r="A216" s="24">
        <f t="shared" si="26"/>
        <v>208</v>
      </c>
      <c r="B216" s="24">
        <f t="shared" si="21"/>
        <v>18</v>
      </c>
      <c r="C216" s="26">
        <f t="shared" si="27"/>
        <v>2.9558577807620168E-12</v>
      </c>
      <c r="D216" s="26">
        <f t="shared" si="22"/>
        <v>2.4632148173016807E-14</v>
      </c>
      <c r="E216" s="26">
        <f t="shared" si="23"/>
        <v>2.4632148173016807E-14</v>
      </c>
      <c r="F216" s="26">
        <f t="shared" si="24"/>
        <v>0</v>
      </c>
      <c r="G216" s="26">
        <f t="shared" si="25"/>
        <v>2.9558577807620168E-12</v>
      </c>
    </row>
    <row r="217" spans="1:7" x14ac:dyDescent="0.2">
      <c r="A217" s="24">
        <f t="shared" si="26"/>
        <v>209</v>
      </c>
      <c r="B217" s="24">
        <f t="shared" si="21"/>
        <v>18</v>
      </c>
      <c r="C217" s="26">
        <f t="shared" si="27"/>
        <v>2.9558577807620168E-12</v>
      </c>
      <c r="D217" s="26">
        <f t="shared" si="22"/>
        <v>2.4632148173016807E-14</v>
      </c>
      <c r="E217" s="26">
        <f t="shared" si="23"/>
        <v>2.4632148173016807E-14</v>
      </c>
      <c r="F217" s="26">
        <f t="shared" si="24"/>
        <v>0</v>
      </c>
      <c r="G217" s="26">
        <f t="shared" si="25"/>
        <v>2.9558577807620168E-12</v>
      </c>
    </row>
    <row r="218" spans="1:7" x14ac:dyDescent="0.2">
      <c r="A218" s="24">
        <f t="shared" si="26"/>
        <v>210</v>
      </c>
      <c r="B218" s="24">
        <f t="shared" si="21"/>
        <v>18</v>
      </c>
      <c r="C218" s="26">
        <f t="shared" si="27"/>
        <v>2.9558577807620168E-12</v>
      </c>
      <c r="D218" s="26">
        <f t="shared" si="22"/>
        <v>2.4632148173016807E-14</v>
      </c>
      <c r="E218" s="26">
        <f t="shared" si="23"/>
        <v>2.4632148173016807E-14</v>
      </c>
      <c r="F218" s="26">
        <f t="shared" si="24"/>
        <v>0</v>
      </c>
      <c r="G218" s="26">
        <f t="shared" si="25"/>
        <v>2.9558577807620168E-12</v>
      </c>
    </row>
    <row r="219" spans="1:7" x14ac:dyDescent="0.2">
      <c r="A219" s="24">
        <f t="shared" si="26"/>
        <v>211</v>
      </c>
      <c r="B219" s="24">
        <f t="shared" si="21"/>
        <v>18</v>
      </c>
      <c r="C219" s="26">
        <f t="shared" si="27"/>
        <v>2.9558577807620168E-12</v>
      </c>
      <c r="D219" s="26">
        <f t="shared" si="22"/>
        <v>2.4632148173016807E-14</v>
      </c>
      <c r="E219" s="26">
        <f t="shared" si="23"/>
        <v>2.4632148173016807E-14</v>
      </c>
      <c r="F219" s="26">
        <f t="shared" si="24"/>
        <v>0</v>
      </c>
      <c r="G219" s="26">
        <f t="shared" si="25"/>
        <v>2.9558577807620168E-12</v>
      </c>
    </row>
    <row r="220" spans="1:7" x14ac:dyDescent="0.2">
      <c r="A220" s="24">
        <f t="shared" si="26"/>
        <v>212</v>
      </c>
      <c r="B220" s="24">
        <f t="shared" si="21"/>
        <v>18</v>
      </c>
      <c r="C220" s="26">
        <f t="shared" si="27"/>
        <v>2.9558577807620168E-12</v>
      </c>
      <c r="D220" s="26">
        <f t="shared" si="22"/>
        <v>2.4632148173016807E-14</v>
      </c>
      <c r="E220" s="26">
        <f t="shared" si="23"/>
        <v>2.4632148173016807E-14</v>
      </c>
      <c r="F220" s="26">
        <f t="shared" si="24"/>
        <v>0</v>
      </c>
      <c r="G220" s="26">
        <f t="shared" si="25"/>
        <v>2.9558577807620168E-12</v>
      </c>
    </row>
    <row r="221" spans="1:7" x14ac:dyDescent="0.2">
      <c r="A221" s="24">
        <f t="shared" si="26"/>
        <v>213</v>
      </c>
      <c r="B221" s="24">
        <f t="shared" si="21"/>
        <v>18</v>
      </c>
      <c r="C221" s="26">
        <f t="shared" si="27"/>
        <v>2.9558577807620168E-12</v>
      </c>
      <c r="D221" s="26">
        <f t="shared" si="22"/>
        <v>2.4632148173016807E-14</v>
      </c>
      <c r="E221" s="26">
        <f t="shared" si="23"/>
        <v>2.4632148173016807E-14</v>
      </c>
      <c r="F221" s="26">
        <f t="shared" si="24"/>
        <v>0</v>
      </c>
      <c r="G221" s="26">
        <f t="shared" si="25"/>
        <v>2.9558577807620168E-12</v>
      </c>
    </row>
    <row r="222" spans="1:7" x14ac:dyDescent="0.2">
      <c r="A222" s="24">
        <f t="shared" si="26"/>
        <v>214</v>
      </c>
      <c r="B222" s="24">
        <f t="shared" si="21"/>
        <v>18</v>
      </c>
      <c r="C222" s="26">
        <f t="shared" si="27"/>
        <v>2.9558577807620168E-12</v>
      </c>
      <c r="D222" s="26">
        <f t="shared" si="22"/>
        <v>2.4632148173016807E-14</v>
      </c>
      <c r="E222" s="26">
        <f t="shared" si="23"/>
        <v>2.4632148173016807E-14</v>
      </c>
      <c r="F222" s="26">
        <f t="shared" si="24"/>
        <v>0</v>
      </c>
      <c r="G222" s="26">
        <f t="shared" si="25"/>
        <v>2.9558577807620168E-12</v>
      </c>
    </row>
    <row r="223" spans="1:7" x14ac:dyDescent="0.2">
      <c r="A223" s="24">
        <f t="shared" si="26"/>
        <v>215</v>
      </c>
      <c r="B223" s="24">
        <f t="shared" si="21"/>
        <v>18</v>
      </c>
      <c r="C223" s="26">
        <f t="shared" si="27"/>
        <v>2.9558577807620168E-12</v>
      </c>
      <c r="D223" s="26">
        <f t="shared" si="22"/>
        <v>2.4632148173016807E-14</v>
      </c>
      <c r="E223" s="26">
        <f t="shared" si="23"/>
        <v>2.4632148173016807E-14</v>
      </c>
      <c r="F223" s="26">
        <f t="shared" si="24"/>
        <v>0</v>
      </c>
      <c r="G223" s="26">
        <f t="shared" si="25"/>
        <v>2.9558577807620168E-12</v>
      </c>
    </row>
    <row r="224" spans="1:7" x14ac:dyDescent="0.2">
      <c r="A224" s="24">
        <f t="shared" si="26"/>
        <v>216</v>
      </c>
      <c r="B224" s="24">
        <f t="shared" si="21"/>
        <v>18</v>
      </c>
      <c r="C224" s="26">
        <f t="shared" si="27"/>
        <v>2.9558577807620168E-12</v>
      </c>
      <c r="D224" s="26">
        <f t="shared" si="22"/>
        <v>2.4632148173016807E-14</v>
      </c>
      <c r="E224" s="26">
        <f t="shared" si="23"/>
        <v>2.4632148173016807E-14</v>
      </c>
      <c r="F224" s="26">
        <f t="shared" si="24"/>
        <v>0</v>
      </c>
      <c r="G224" s="26">
        <f t="shared" si="25"/>
        <v>2.9558577807620168E-12</v>
      </c>
    </row>
    <row r="225" spans="1:7" x14ac:dyDescent="0.2">
      <c r="A225" s="24">
        <f t="shared" si="26"/>
        <v>217</v>
      </c>
      <c r="B225" s="24">
        <f t="shared" si="21"/>
        <v>19</v>
      </c>
      <c r="C225" s="26">
        <f t="shared" si="27"/>
        <v>2.9558577807620168E-12</v>
      </c>
      <c r="D225" s="26">
        <f t="shared" si="22"/>
        <v>2.4632148173016807E-14</v>
      </c>
      <c r="E225" s="26">
        <f t="shared" si="23"/>
        <v>2.4632148173016807E-14</v>
      </c>
      <c r="F225" s="26">
        <f t="shared" si="24"/>
        <v>0</v>
      </c>
      <c r="G225" s="26">
        <f t="shared" si="25"/>
        <v>2.9558577807620168E-12</v>
      </c>
    </row>
    <row r="226" spans="1:7" x14ac:dyDescent="0.2">
      <c r="A226" s="24">
        <f t="shared" si="26"/>
        <v>218</v>
      </c>
      <c r="B226" s="24">
        <f t="shared" si="21"/>
        <v>19</v>
      </c>
      <c r="C226" s="26">
        <f t="shared" si="27"/>
        <v>2.9558577807620168E-12</v>
      </c>
      <c r="D226" s="26">
        <f t="shared" si="22"/>
        <v>2.4632148173016807E-14</v>
      </c>
      <c r="E226" s="26">
        <f t="shared" si="23"/>
        <v>2.4632148173016807E-14</v>
      </c>
      <c r="F226" s="26">
        <f t="shared" si="24"/>
        <v>0</v>
      </c>
      <c r="G226" s="26">
        <f t="shared" si="25"/>
        <v>2.9558577807620168E-12</v>
      </c>
    </row>
    <row r="227" spans="1:7" x14ac:dyDescent="0.2">
      <c r="A227" s="24">
        <f t="shared" si="26"/>
        <v>219</v>
      </c>
      <c r="B227" s="24">
        <f t="shared" si="21"/>
        <v>19</v>
      </c>
      <c r="C227" s="26">
        <f t="shared" si="27"/>
        <v>2.9558577807620168E-12</v>
      </c>
      <c r="D227" s="26">
        <f t="shared" si="22"/>
        <v>2.4632148173016807E-14</v>
      </c>
      <c r="E227" s="26">
        <f t="shared" si="23"/>
        <v>2.4632148173016807E-14</v>
      </c>
      <c r="F227" s="26">
        <f t="shared" si="24"/>
        <v>0</v>
      </c>
      <c r="G227" s="26">
        <f t="shared" si="25"/>
        <v>2.9558577807620168E-12</v>
      </c>
    </row>
    <row r="228" spans="1:7" x14ac:dyDescent="0.2">
      <c r="A228" s="24">
        <f t="shared" si="26"/>
        <v>220</v>
      </c>
      <c r="B228" s="24">
        <f t="shared" si="21"/>
        <v>19</v>
      </c>
      <c r="C228" s="26">
        <f t="shared" si="27"/>
        <v>2.9558577807620168E-12</v>
      </c>
      <c r="D228" s="26">
        <f t="shared" si="22"/>
        <v>2.4632148173016807E-14</v>
      </c>
      <c r="E228" s="26">
        <f t="shared" si="23"/>
        <v>2.4632148173016807E-14</v>
      </c>
      <c r="F228" s="26">
        <f t="shared" si="24"/>
        <v>0</v>
      </c>
      <c r="G228" s="26">
        <f t="shared" si="25"/>
        <v>2.9558577807620168E-12</v>
      </c>
    </row>
    <row r="229" spans="1:7" x14ac:dyDescent="0.2">
      <c r="A229" s="24">
        <f t="shared" si="26"/>
        <v>221</v>
      </c>
      <c r="B229" s="24">
        <f t="shared" si="21"/>
        <v>19</v>
      </c>
      <c r="C229" s="26">
        <f t="shared" si="27"/>
        <v>2.9558577807620168E-12</v>
      </c>
      <c r="D229" s="26">
        <f t="shared" si="22"/>
        <v>2.4632148173016807E-14</v>
      </c>
      <c r="E229" s="26">
        <f t="shared" si="23"/>
        <v>2.4632148173016807E-14</v>
      </c>
      <c r="F229" s="26">
        <f t="shared" si="24"/>
        <v>0</v>
      </c>
      <c r="G229" s="26">
        <f t="shared" si="25"/>
        <v>2.9558577807620168E-12</v>
      </c>
    </row>
    <row r="230" spans="1:7" x14ac:dyDescent="0.2">
      <c r="A230" s="24">
        <f t="shared" si="26"/>
        <v>222</v>
      </c>
      <c r="B230" s="24">
        <f t="shared" si="21"/>
        <v>19</v>
      </c>
      <c r="C230" s="26">
        <f t="shared" si="27"/>
        <v>2.9558577807620168E-12</v>
      </c>
      <c r="D230" s="26">
        <f t="shared" si="22"/>
        <v>2.4632148173016807E-14</v>
      </c>
      <c r="E230" s="26">
        <f t="shared" si="23"/>
        <v>2.4632148173016807E-14</v>
      </c>
      <c r="F230" s="26">
        <f t="shared" si="24"/>
        <v>0</v>
      </c>
      <c r="G230" s="26">
        <f t="shared" si="25"/>
        <v>2.9558577807620168E-12</v>
      </c>
    </row>
    <row r="231" spans="1:7" x14ac:dyDescent="0.2">
      <c r="A231" s="24">
        <f t="shared" si="26"/>
        <v>223</v>
      </c>
      <c r="B231" s="24">
        <f t="shared" si="21"/>
        <v>19</v>
      </c>
      <c r="C231" s="26">
        <f t="shared" si="27"/>
        <v>2.9558577807620168E-12</v>
      </c>
      <c r="D231" s="26">
        <f t="shared" si="22"/>
        <v>2.4632148173016807E-14</v>
      </c>
      <c r="E231" s="26">
        <f t="shared" si="23"/>
        <v>2.4632148173016807E-14</v>
      </c>
      <c r="F231" s="26">
        <f t="shared" si="24"/>
        <v>0</v>
      </c>
      <c r="G231" s="26">
        <f t="shared" si="25"/>
        <v>2.9558577807620168E-12</v>
      </c>
    </row>
    <row r="232" spans="1:7" x14ac:dyDescent="0.2">
      <c r="A232" s="24">
        <f t="shared" si="26"/>
        <v>224</v>
      </c>
      <c r="B232" s="24">
        <f t="shared" si="21"/>
        <v>19</v>
      </c>
      <c r="C232" s="26">
        <f t="shared" si="27"/>
        <v>2.9558577807620168E-12</v>
      </c>
      <c r="D232" s="26">
        <f t="shared" si="22"/>
        <v>2.4632148173016807E-14</v>
      </c>
      <c r="E232" s="26">
        <f t="shared" si="23"/>
        <v>2.4632148173016807E-14</v>
      </c>
      <c r="F232" s="26">
        <f t="shared" si="24"/>
        <v>0</v>
      </c>
      <c r="G232" s="26">
        <f t="shared" si="25"/>
        <v>2.9558577807620168E-12</v>
      </c>
    </row>
    <row r="233" spans="1:7" x14ac:dyDescent="0.2">
      <c r="A233" s="24">
        <f t="shared" si="26"/>
        <v>225</v>
      </c>
      <c r="B233" s="24">
        <f t="shared" si="21"/>
        <v>19</v>
      </c>
      <c r="C233" s="26">
        <f t="shared" si="27"/>
        <v>2.9558577807620168E-12</v>
      </c>
      <c r="D233" s="26">
        <f t="shared" si="22"/>
        <v>2.4632148173016807E-14</v>
      </c>
      <c r="E233" s="26">
        <f t="shared" si="23"/>
        <v>2.4632148173016807E-14</v>
      </c>
      <c r="F233" s="26">
        <f t="shared" si="24"/>
        <v>0</v>
      </c>
      <c r="G233" s="26">
        <f t="shared" si="25"/>
        <v>2.9558577807620168E-12</v>
      </c>
    </row>
    <row r="234" spans="1:7" x14ac:dyDescent="0.2">
      <c r="A234" s="24">
        <f t="shared" si="26"/>
        <v>226</v>
      </c>
      <c r="B234" s="24">
        <f t="shared" si="21"/>
        <v>19</v>
      </c>
      <c r="C234" s="26">
        <f t="shared" si="27"/>
        <v>2.9558577807620168E-12</v>
      </c>
      <c r="D234" s="26">
        <f t="shared" si="22"/>
        <v>2.4632148173016807E-14</v>
      </c>
      <c r="E234" s="26">
        <f t="shared" si="23"/>
        <v>2.4632148173016807E-14</v>
      </c>
      <c r="F234" s="26">
        <f t="shared" si="24"/>
        <v>0</v>
      </c>
      <c r="G234" s="26">
        <f t="shared" si="25"/>
        <v>2.9558577807620168E-12</v>
      </c>
    </row>
    <row r="235" spans="1:7" x14ac:dyDescent="0.2">
      <c r="A235" s="24">
        <f t="shared" si="26"/>
        <v>227</v>
      </c>
      <c r="B235" s="24">
        <f t="shared" si="21"/>
        <v>19</v>
      </c>
      <c r="C235" s="26">
        <f t="shared" si="27"/>
        <v>2.9558577807620168E-12</v>
      </c>
      <c r="D235" s="26">
        <f t="shared" si="22"/>
        <v>2.4632148173016807E-14</v>
      </c>
      <c r="E235" s="26">
        <f t="shared" si="23"/>
        <v>2.4632148173016807E-14</v>
      </c>
      <c r="F235" s="26">
        <f t="shared" si="24"/>
        <v>0</v>
      </c>
      <c r="G235" s="26">
        <f t="shared" si="25"/>
        <v>2.9558577807620168E-12</v>
      </c>
    </row>
    <row r="236" spans="1:7" x14ac:dyDescent="0.2">
      <c r="A236" s="24">
        <f t="shared" si="26"/>
        <v>228</v>
      </c>
      <c r="B236" s="24">
        <f t="shared" si="21"/>
        <v>19</v>
      </c>
      <c r="C236" s="26">
        <f t="shared" si="27"/>
        <v>2.9558577807620168E-12</v>
      </c>
      <c r="D236" s="26">
        <f t="shared" si="22"/>
        <v>2.4632148173016807E-14</v>
      </c>
      <c r="E236" s="26">
        <f t="shared" si="23"/>
        <v>2.4632148173016807E-14</v>
      </c>
      <c r="F236" s="26">
        <f t="shared" si="24"/>
        <v>0</v>
      </c>
      <c r="G236" s="26">
        <f t="shared" si="25"/>
        <v>2.9558577807620168E-12</v>
      </c>
    </row>
    <row r="237" spans="1:7" x14ac:dyDescent="0.2">
      <c r="A237" s="24">
        <f t="shared" si="26"/>
        <v>229</v>
      </c>
      <c r="B237" s="24">
        <f t="shared" si="21"/>
        <v>20</v>
      </c>
      <c r="C237" s="26">
        <f t="shared" si="27"/>
        <v>2.9558577807620168E-12</v>
      </c>
      <c r="D237" s="26">
        <f t="shared" si="22"/>
        <v>2.4632148173016807E-14</v>
      </c>
      <c r="E237" s="26">
        <f t="shared" si="23"/>
        <v>2.4632148173016807E-14</v>
      </c>
      <c r="F237" s="26">
        <f t="shared" si="24"/>
        <v>0</v>
      </c>
      <c r="G237" s="26">
        <f t="shared" si="25"/>
        <v>2.9558577807620168E-12</v>
      </c>
    </row>
    <row r="238" spans="1:7" x14ac:dyDescent="0.2">
      <c r="A238" s="24">
        <f t="shared" si="26"/>
        <v>230</v>
      </c>
      <c r="B238" s="24">
        <f t="shared" si="21"/>
        <v>20</v>
      </c>
      <c r="C238" s="26">
        <f t="shared" si="27"/>
        <v>2.9558577807620168E-12</v>
      </c>
      <c r="D238" s="26">
        <f t="shared" si="22"/>
        <v>2.4632148173016807E-14</v>
      </c>
      <c r="E238" s="26">
        <f t="shared" si="23"/>
        <v>2.4632148173016807E-14</v>
      </c>
      <c r="F238" s="26">
        <f t="shared" si="24"/>
        <v>0</v>
      </c>
      <c r="G238" s="26">
        <f t="shared" si="25"/>
        <v>2.9558577807620168E-12</v>
      </c>
    </row>
    <row r="239" spans="1:7" x14ac:dyDescent="0.2">
      <c r="A239" s="24">
        <f t="shared" si="26"/>
        <v>231</v>
      </c>
      <c r="B239" s="24">
        <f t="shared" si="21"/>
        <v>20</v>
      </c>
      <c r="C239" s="26">
        <f t="shared" si="27"/>
        <v>2.9558577807620168E-12</v>
      </c>
      <c r="D239" s="26">
        <f t="shared" si="22"/>
        <v>2.4632148173016807E-14</v>
      </c>
      <c r="E239" s="26">
        <f t="shared" si="23"/>
        <v>2.4632148173016807E-14</v>
      </c>
      <c r="F239" s="26">
        <f t="shared" si="24"/>
        <v>0</v>
      </c>
      <c r="G239" s="26">
        <f t="shared" si="25"/>
        <v>2.9558577807620168E-12</v>
      </c>
    </row>
    <row r="240" spans="1:7" x14ac:dyDescent="0.2">
      <c r="A240" s="24">
        <f t="shared" si="26"/>
        <v>232</v>
      </c>
      <c r="B240" s="24">
        <f t="shared" si="21"/>
        <v>20</v>
      </c>
      <c r="C240" s="26">
        <f t="shared" si="27"/>
        <v>2.9558577807620168E-12</v>
      </c>
      <c r="D240" s="26">
        <f t="shared" si="22"/>
        <v>2.4632148173016807E-14</v>
      </c>
      <c r="E240" s="26">
        <f t="shared" si="23"/>
        <v>2.4632148173016807E-14</v>
      </c>
      <c r="F240" s="26">
        <f t="shared" si="24"/>
        <v>0</v>
      </c>
      <c r="G240" s="26">
        <f t="shared" si="25"/>
        <v>2.9558577807620168E-12</v>
      </c>
    </row>
    <row r="241" spans="1:7" x14ac:dyDescent="0.2">
      <c r="A241" s="24">
        <f t="shared" si="26"/>
        <v>233</v>
      </c>
      <c r="B241" s="24">
        <f t="shared" si="21"/>
        <v>20</v>
      </c>
      <c r="C241" s="26">
        <f t="shared" si="27"/>
        <v>2.9558577807620168E-12</v>
      </c>
      <c r="D241" s="26">
        <f t="shared" si="22"/>
        <v>2.4632148173016807E-14</v>
      </c>
      <c r="E241" s="26">
        <f t="shared" si="23"/>
        <v>2.4632148173016807E-14</v>
      </c>
      <c r="F241" s="26">
        <f t="shared" si="24"/>
        <v>0</v>
      </c>
      <c r="G241" s="26">
        <f t="shared" si="25"/>
        <v>2.9558577807620168E-12</v>
      </c>
    </row>
    <row r="242" spans="1:7" x14ac:dyDescent="0.2">
      <c r="A242" s="24">
        <f t="shared" si="26"/>
        <v>234</v>
      </c>
      <c r="B242" s="24">
        <f t="shared" si="21"/>
        <v>20</v>
      </c>
      <c r="C242" s="26">
        <f t="shared" si="27"/>
        <v>2.9558577807620168E-12</v>
      </c>
      <c r="D242" s="26">
        <f t="shared" si="22"/>
        <v>2.4632148173016807E-14</v>
      </c>
      <c r="E242" s="26">
        <f t="shared" si="23"/>
        <v>2.4632148173016807E-14</v>
      </c>
      <c r="F242" s="26">
        <f t="shared" si="24"/>
        <v>0</v>
      </c>
      <c r="G242" s="26">
        <f t="shared" si="25"/>
        <v>2.9558577807620168E-12</v>
      </c>
    </row>
    <row r="243" spans="1:7" x14ac:dyDescent="0.2">
      <c r="A243" s="24">
        <f t="shared" si="26"/>
        <v>235</v>
      </c>
      <c r="B243" s="24">
        <f t="shared" si="21"/>
        <v>20</v>
      </c>
      <c r="C243" s="26">
        <f t="shared" si="27"/>
        <v>2.9558577807620168E-12</v>
      </c>
      <c r="D243" s="26">
        <f t="shared" si="22"/>
        <v>2.4632148173016807E-14</v>
      </c>
      <c r="E243" s="26">
        <f t="shared" si="23"/>
        <v>2.4632148173016807E-14</v>
      </c>
      <c r="F243" s="26">
        <f t="shared" si="24"/>
        <v>0</v>
      </c>
      <c r="G243" s="26">
        <f t="shared" si="25"/>
        <v>2.9558577807620168E-12</v>
      </c>
    </row>
    <row r="244" spans="1:7" x14ac:dyDescent="0.2">
      <c r="A244" s="24">
        <f t="shared" si="26"/>
        <v>236</v>
      </c>
      <c r="B244" s="24">
        <f t="shared" si="21"/>
        <v>20</v>
      </c>
      <c r="C244" s="26">
        <f t="shared" si="27"/>
        <v>2.9558577807620168E-12</v>
      </c>
      <c r="D244" s="26">
        <f t="shared" si="22"/>
        <v>2.4632148173016807E-14</v>
      </c>
      <c r="E244" s="26">
        <f t="shared" si="23"/>
        <v>2.4632148173016807E-14</v>
      </c>
      <c r="F244" s="26">
        <f t="shared" si="24"/>
        <v>0</v>
      </c>
      <c r="G244" s="26">
        <f t="shared" si="25"/>
        <v>2.9558577807620168E-12</v>
      </c>
    </row>
    <row r="245" spans="1:7" x14ac:dyDescent="0.2">
      <c r="A245" s="24">
        <f t="shared" si="26"/>
        <v>237</v>
      </c>
      <c r="B245" s="24">
        <f t="shared" si="21"/>
        <v>20</v>
      </c>
      <c r="C245" s="26">
        <f t="shared" si="27"/>
        <v>2.9558577807620168E-12</v>
      </c>
      <c r="D245" s="26">
        <f t="shared" si="22"/>
        <v>2.4632148173016807E-14</v>
      </c>
      <c r="E245" s="26">
        <f t="shared" si="23"/>
        <v>2.4632148173016807E-14</v>
      </c>
      <c r="F245" s="26">
        <f t="shared" si="24"/>
        <v>0</v>
      </c>
      <c r="G245" s="26">
        <f t="shared" si="25"/>
        <v>2.9558577807620168E-12</v>
      </c>
    </row>
    <row r="246" spans="1:7" x14ac:dyDescent="0.2">
      <c r="A246" s="24">
        <f t="shared" si="26"/>
        <v>238</v>
      </c>
      <c r="B246" s="24">
        <f t="shared" si="21"/>
        <v>20</v>
      </c>
      <c r="C246" s="26">
        <f t="shared" si="27"/>
        <v>2.9558577807620168E-12</v>
      </c>
      <c r="D246" s="26">
        <f t="shared" si="22"/>
        <v>2.4632148173016807E-14</v>
      </c>
      <c r="E246" s="26">
        <f t="shared" si="23"/>
        <v>2.4632148173016807E-14</v>
      </c>
      <c r="F246" s="26">
        <f t="shared" si="24"/>
        <v>0</v>
      </c>
      <c r="G246" s="26">
        <f t="shared" si="25"/>
        <v>2.9558577807620168E-12</v>
      </c>
    </row>
    <row r="247" spans="1:7" x14ac:dyDescent="0.2">
      <c r="A247" s="24">
        <f t="shared" si="26"/>
        <v>239</v>
      </c>
      <c r="B247" s="24">
        <f t="shared" si="21"/>
        <v>20</v>
      </c>
      <c r="C247" s="26">
        <f t="shared" si="27"/>
        <v>2.9558577807620168E-12</v>
      </c>
      <c r="D247" s="26">
        <f t="shared" si="22"/>
        <v>2.4632148173016807E-14</v>
      </c>
      <c r="E247" s="26">
        <f t="shared" si="23"/>
        <v>2.4632148173016807E-14</v>
      </c>
      <c r="F247" s="26">
        <f t="shared" si="24"/>
        <v>0</v>
      </c>
      <c r="G247" s="26">
        <f t="shared" si="25"/>
        <v>2.9558577807620168E-12</v>
      </c>
    </row>
    <row r="248" spans="1:7" x14ac:dyDescent="0.2">
      <c r="A248" s="24">
        <f t="shared" si="26"/>
        <v>240</v>
      </c>
      <c r="B248" s="24">
        <f t="shared" si="21"/>
        <v>20</v>
      </c>
      <c r="C248" s="26">
        <f t="shared" si="27"/>
        <v>2.9558577807620168E-12</v>
      </c>
      <c r="D248" s="26">
        <f t="shared" si="22"/>
        <v>2.4632148173016807E-14</v>
      </c>
      <c r="E248" s="26">
        <f t="shared" si="23"/>
        <v>2.4632148173016807E-14</v>
      </c>
      <c r="F248" s="26">
        <f t="shared" si="24"/>
        <v>0</v>
      </c>
      <c r="G248" s="26">
        <f t="shared" si="25"/>
        <v>2.9558577807620168E-12</v>
      </c>
    </row>
    <row r="249" spans="1:7" x14ac:dyDescent="0.2">
      <c r="A249" s="24">
        <f t="shared" si="26"/>
        <v>241</v>
      </c>
      <c r="B249" s="24">
        <f t="shared" si="21"/>
        <v>21</v>
      </c>
      <c r="C249" s="26">
        <f t="shared" si="27"/>
        <v>2.9558577807620168E-12</v>
      </c>
      <c r="D249" s="26">
        <f t="shared" si="22"/>
        <v>2.4632148173016807E-14</v>
      </c>
      <c r="E249" s="26">
        <f t="shared" si="23"/>
        <v>2.4632148173016807E-14</v>
      </c>
      <c r="F249" s="26">
        <f t="shared" si="24"/>
        <v>0</v>
      </c>
      <c r="G249" s="26">
        <f t="shared" si="25"/>
        <v>2.9558577807620168E-12</v>
      </c>
    </row>
    <row r="250" spans="1:7" x14ac:dyDescent="0.2">
      <c r="A250" s="24">
        <f t="shared" si="26"/>
        <v>242</v>
      </c>
      <c r="B250" s="24">
        <f t="shared" si="21"/>
        <v>21</v>
      </c>
      <c r="C250" s="26">
        <f t="shared" si="27"/>
        <v>2.9558577807620168E-12</v>
      </c>
      <c r="D250" s="26">
        <f t="shared" si="22"/>
        <v>2.4632148173016807E-14</v>
      </c>
      <c r="E250" s="26">
        <f t="shared" si="23"/>
        <v>2.4632148173016807E-14</v>
      </c>
      <c r="F250" s="26">
        <f t="shared" si="24"/>
        <v>0</v>
      </c>
      <c r="G250" s="26">
        <f t="shared" si="25"/>
        <v>2.9558577807620168E-12</v>
      </c>
    </row>
    <row r="251" spans="1:7" x14ac:dyDescent="0.2">
      <c r="A251" s="24">
        <f t="shared" si="26"/>
        <v>243</v>
      </c>
      <c r="B251" s="24">
        <f t="shared" si="21"/>
        <v>21</v>
      </c>
      <c r="C251" s="26">
        <f t="shared" si="27"/>
        <v>2.9558577807620168E-12</v>
      </c>
      <c r="D251" s="26">
        <f t="shared" si="22"/>
        <v>2.4632148173016807E-14</v>
      </c>
      <c r="E251" s="26">
        <f t="shared" si="23"/>
        <v>2.4632148173016807E-14</v>
      </c>
      <c r="F251" s="26">
        <f t="shared" si="24"/>
        <v>0</v>
      </c>
      <c r="G251" s="26">
        <f t="shared" si="25"/>
        <v>2.9558577807620168E-12</v>
      </c>
    </row>
    <row r="252" spans="1:7" x14ac:dyDescent="0.2">
      <c r="A252" s="24">
        <f t="shared" si="26"/>
        <v>244</v>
      </c>
      <c r="B252" s="24">
        <f t="shared" si="21"/>
        <v>21</v>
      </c>
      <c r="C252" s="26">
        <f t="shared" si="27"/>
        <v>2.9558577807620168E-12</v>
      </c>
      <c r="D252" s="26">
        <f t="shared" si="22"/>
        <v>2.4632148173016807E-14</v>
      </c>
      <c r="E252" s="26">
        <f t="shared" si="23"/>
        <v>2.4632148173016807E-14</v>
      </c>
      <c r="F252" s="26">
        <f t="shared" si="24"/>
        <v>0</v>
      </c>
      <c r="G252" s="26">
        <f t="shared" si="25"/>
        <v>2.9558577807620168E-12</v>
      </c>
    </row>
    <row r="253" spans="1:7" x14ac:dyDescent="0.2">
      <c r="A253" s="24">
        <f t="shared" si="26"/>
        <v>245</v>
      </c>
      <c r="B253" s="24">
        <f t="shared" si="21"/>
        <v>21</v>
      </c>
      <c r="C253" s="26">
        <f t="shared" si="27"/>
        <v>2.9558577807620168E-12</v>
      </c>
      <c r="D253" s="26">
        <f t="shared" si="22"/>
        <v>2.4632148173016807E-14</v>
      </c>
      <c r="E253" s="26">
        <f t="shared" si="23"/>
        <v>2.4632148173016807E-14</v>
      </c>
      <c r="F253" s="26">
        <f t="shared" si="24"/>
        <v>0</v>
      </c>
      <c r="G253" s="26">
        <f t="shared" si="25"/>
        <v>2.9558577807620168E-12</v>
      </c>
    </row>
    <row r="254" spans="1:7" x14ac:dyDescent="0.2">
      <c r="A254" s="24">
        <f t="shared" si="26"/>
        <v>246</v>
      </c>
      <c r="B254" s="24">
        <f t="shared" si="21"/>
        <v>21</v>
      </c>
      <c r="C254" s="26">
        <f t="shared" si="27"/>
        <v>2.9558577807620168E-12</v>
      </c>
      <c r="D254" s="26">
        <f t="shared" si="22"/>
        <v>2.4632148173016807E-14</v>
      </c>
      <c r="E254" s="26">
        <f t="shared" si="23"/>
        <v>2.4632148173016807E-14</v>
      </c>
      <c r="F254" s="26">
        <f t="shared" si="24"/>
        <v>0</v>
      </c>
      <c r="G254" s="26">
        <f t="shared" si="25"/>
        <v>2.9558577807620168E-12</v>
      </c>
    </row>
    <row r="255" spans="1:7" x14ac:dyDescent="0.2">
      <c r="A255" s="24">
        <f t="shared" si="26"/>
        <v>247</v>
      </c>
      <c r="B255" s="24">
        <f t="shared" si="21"/>
        <v>21</v>
      </c>
      <c r="C255" s="26">
        <f t="shared" si="27"/>
        <v>2.9558577807620168E-12</v>
      </c>
      <c r="D255" s="26">
        <f t="shared" si="22"/>
        <v>2.4632148173016807E-14</v>
      </c>
      <c r="E255" s="26">
        <f t="shared" si="23"/>
        <v>2.4632148173016807E-14</v>
      </c>
      <c r="F255" s="26">
        <f t="shared" si="24"/>
        <v>0</v>
      </c>
      <c r="G255" s="26">
        <f t="shared" si="25"/>
        <v>2.9558577807620168E-12</v>
      </c>
    </row>
    <row r="256" spans="1:7" x14ac:dyDescent="0.2">
      <c r="A256" s="24">
        <f t="shared" si="26"/>
        <v>248</v>
      </c>
      <c r="B256" s="24">
        <f t="shared" si="21"/>
        <v>21</v>
      </c>
      <c r="C256" s="26">
        <f t="shared" si="27"/>
        <v>2.9558577807620168E-12</v>
      </c>
      <c r="D256" s="26">
        <f t="shared" si="22"/>
        <v>2.4632148173016807E-14</v>
      </c>
      <c r="E256" s="26">
        <f t="shared" si="23"/>
        <v>2.4632148173016807E-14</v>
      </c>
      <c r="F256" s="26">
        <f t="shared" si="24"/>
        <v>0</v>
      </c>
      <c r="G256" s="26">
        <f t="shared" si="25"/>
        <v>2.9558577807620168E-12</v>
      </c>
    </row>
    <row r="257" spans="1:7" x14ac:dyDescent="0.2">
      <c r="A257" s="24">
        <f t="shared" si="26"/>
        <v>249</v>
      </c>
      <c r="B257" s="24">
        <f t="shared" si="21"/>
        <v>21</v>
      </c>
      <c r="C257" s="26">
        <f t="shared" si="27"/>
        <v>2.9558577807620168E-12</v>
      </c>
      <c r="D257" s="26">
        <f t="shared" si="22"/>
        <v>2.4632148173016807E-14</v>
      </c>
      <c r="E257" s="26">
        <f t="shared" si="23"/>
        <v>2.4632148173016807E-14</v>
      </c>
      <c r="F257" s="26">
        <f t="shared" si="24"/>
        <v>0</v>
      </c>
      <c r="G257" s="26">
        <f t="shared" si="25"/>
        <v>2.9558577807620168E-12</v>
      </c>
    </row>
    <row r="258" spans="1:7" x14ac:dyDescent="0.2">
      <c r="A258" s="24">
        <f t="shared" si="26"/>
        <v>250</v>
      </c>
      <c r="B258" s="24">
        <f t="shared" si="21"/>
        <v>21</v>
      </c>
      <c r="C258" s="26">
        <f t="shared" si="27"/>
        <v>2.9558577807620168E-12</v>
      </c>
      <c r="D258" s="26">
        <f t="shared" si="22"/>
        <v>2.4632148173016807E-14</v>
      </c>
      <c r="E258" s="26">
        <f t="shared" si="23"/>
        <v>2.4632148173016807E-14</v>
      </c>
      <c r="F258" s="26">
        <f t="shared" si="24"/>
        <v>0</v>
      </c>
      <c r="G258" s="26">
        <f t="shared" si="25"/>
        <v>2.9558577807620168E-12</v>
      </c>
    </row>
    <row r="259" spans="1:7" x14ac:dyDescent="0.2">
      <c r="A259" s="24">
        <f t="shared" si="26"/>
        <v>251</v>
      </c>
      <c r="B259" s="24">
        <f t="shared" si="21"/>
        <v>21</v>
      </c>
      <c r="C259" s="26">
        <f t="shared" si="27"/>
        <v>2.9558577807620168E-12</v>
      </c>
      <c r="D259" s="26">
        <f t="shared" si="22"/>
        <v>2.4632148173016807E-14</v>
      </c>
      <c r="E259" s="26">
        <f t="shared" si="23"/>
        <v>2.4632148173016807E-14</v>
      </c>
      <c r="F259" s="26">
        <f t="shared" si="24"/>
        <v>0</v>
      </c>
      <c r="G259" s="26">
        <f t="shared" si="25"/>
        <v>2.9558577807620168E-12</v>
      </c>
    </row>
    <row r="260" spans="1:7" x14ac:dyDescent="0.2">
      <c r="A260" s="24">
        <f t="shared" si="26"/>
        <v>252</v>
      </c>
      <c r="B260" s="24">
        <f t="shared" si="21"/>
        <v>21</v>
      </c>
      <c r="C260" s="26">
        <f t="shared" si="27"/>
        <v>2.9558577807620168E-12</v>
      </c>
      <c r="D260" s="26">
        <f t="shared" si="22"/>
        <v>2.4632148173016807E-14</v>
      </c>
      <c r="E260" s="26">
        <f t="shared" si="23"/>
        <v>2.4632148173016807E-14</v>
      </c>
      <c r="F260" s="26">
        <f t="shared" si="24"/>
        <v>0</v>
      </c>
      <c r="G260" s="26">
        <f t="shared" si="25"/>
        <v>2.9558577807620168E-12</v>
      </c>
    </row>
    <row r="261" spans="1:7" x14ac:dyDescent="0.2">
      <c r="A261" s="24">
        <f t="shared" si="26"/>
        <v>253</v>
      </c>
      <c r="B261" s="24">
        <f t="shared" si="21"/>
        <v>22</v>
      </c>
      <c r="C261" s="26">
        <f t="shared" si="27"/>
        <v>2.9558577807620168E-12</v>
      </c>
      <c r="D261" s="26">
        <f t="shared" si="22"/>
        <v>2.4632148173016807E-14</v>
      </c>
      <c r="E261" s="26">
        <f t="shared" si="23"/>
        <v>2.4632148173016807E-14</v>
      </c>
      <c r="F261" s="26">
        <f t="shared" si="24"/>
        <v>0</v>
      </c>
      <c r="G261" s="26">
        <f t="shared" si="25"/>
        <v>2.9558577807620168E-12</v>
      </c>
    </row>
    <row r="262" spans="1:7" x14ac:dyDescent="0.2">
      <c r="A262" s="24">
        <f t="shared" si="26"/>
        <v>254</v>
      </c>
      <c r="B262" s="24">
        <f t="shared" si="21"/>
        <v>22</v>
      </c>
      <c r="C262" s="26">
        <f t="shared" si="27"/>
        <v>2.9558577807620168E-12</v>
      </c>
      <c r="D262" s="26">
        <f t="shared" si="22"/>
        <v>2.4632148173016807E-14</v>
      </c>
      <c r="E262" s="26">
        <f t="shared" si="23"/>
        <v>2.4632148173016807E-14</v>
      </c>
      <c r="F262" s="26">
        <f t="shared" si="24"/>
        <v>0</v>
      </c>
      <c r="G262" s="26">
        <f t="shared" si="25"/>
        <v>2.9558577807620168E-12</v>
      </c>
    </row>
    <row r="263" spans="1:7" x14ac:dyDescent="0.2">
      <c r="A263" s="24">
        <f t="shared" si="26"/>
        <v>255</v>
      </c>
      <c r="B263" s="24">
        <f t="shared" si="21"/>
        <v>22</v>
      </c>
      <c r="C263" s="26">
        <f t="shared" si="27"/>
        <v>2.9558577807620168E-12</v>
      </c>
      <c r="D263" s="26">
        <f t="shared" si="22"/>
        <v>2.4632148173016807E-14</v>
      </c>
      <c r="E263" s="26">
        <f t="shared" si="23"/>
        <v>2.4632148173016807E-14</v>
      </c>
      <c r="F263" s="26">
        <f t="shared" si="24"/>
        <v>0</v>
      </c>
      <c r="G263" s="26">
        <f t="shared" si="25"/>
        <v>2.9558577807620168E-12</v>
      </c>
    </row>
    <row r="264" spans="1:7" x14ac:dyDescent="0.2">
      <c r="A264" s="24">
        <f t="shared" si="26"/>
        <v>256</v>
      </c>
      <c r="B264" s="24">
        <f t="shared" si="21"/>
        <v>22</v>
      </c>
      <c r="C264" s="26">
        <f t="shared" si="27"/>
        <v>2.9558577807620168E-12</v>
      </c>
      <c r="D264" s="26">
        <f t="shared" si="22"/>
        <v>2.4632148173016807E-14</v>
      </c>
      <c r="E264" s="26">
        <f t="shared" si="23"/>
        <v>2.4632148173016807E-14</v>
      </c>
      <c r="F264" s="26">
        <f t="shared" si="24"/>
        <v>0</v>
      </c>
      <c r="G264" s="26">
        <f t="shared" si="25"/>
        <v>2.9558577807620168E-12</v>
      </c>
    </row>
    <row r="265" spans="1:7" x14ac:dyDescent="0.2">
      <c r="A265" s="24">
        <f t="shared" si="26"/>
        <v>257</v>
      </c>
      <c r="B265" s="24">
        <f t="shared" ref="B265:B328" si="28">ROUNDUP(A265/12,0)</f>
        <v>22</v>
      </c>
      <c r="C265" s="26">
        <f t="shared" si="27"/>
        <v>2.9558577807620168E-12</v>
      </c>
      <c r="D265" s="26">
        <f t="shared" ref="D265:D328" si="29">E265+F265</f>
        <v>2.4632148173016807E-14</v>
      </c>
      <c r="E265" s="26">
        <f t="shared" ref="E265:E328" si="30">C265*$B$4/12</f>
        <v>2.4632148173016807E-14</v>
      </c>
      <c r="F265" s="26">
        <f t="shared" ref="F265:F328" si="31">IF(A265&lt;=$B$5*12,MIN($B$6-E265,C265),0)</f>
        <v>0</v>
      </c>
      <c r="G265" s="26">
        <f t="shared" ref="G265:G328" si="32">C265-F265</f>
        <v>2.9558577807620168E-12</v>
      </c>
    </row>
    <row r="266" spans="1:7" x14ac:dyDescent="0.2">
      <c r="A266" s="24">
        <f t="shared" ref="A266:A329" si="33">A265+1</f>
        <v>258</v>
      </c>
      <c r="B266" s="24">
        <f t="shared" si="28"/>
        <v>22</v>
      </c>
      <c r="C266" s="26">
        <f t="shared" ref="C266:C329" si="34">G265</f>
        <v>2.9558577807620168E-12</v>
      </c>
      <c r="D266" s="26">
        <f t="shared" si="29"/>
        <v>2.4632148173016807E-14</v>
      </c>
      <c r="E266" s="26">
        <f t="shared" si="30"/>
        <v>2.4632148173016807E-14</v>
      </c>
      <c r="F266" s="26">
        <f t="shared" si="31"/>
        <v>0</v>
      </c>
      <c r="G266" s="26">
        <f t="shared" si="32"/>
        <v>2.9558577807620168E-12</v>
      </c>
    </row>
    <row r="267" spans="1:7" x14ac:dyDescent="0.2">
      <c r="A267" s="24">
        <f t="shared" si="33"/>
        <v>259</v>
      </c>
      <c r="B267" s="24">
        <f t="shared" si="28"/>
        <v>22</v>
      </c>
      <c r="C267" s="26">
        <f t="shared" si="34"/>
        <v>2.9558577807620168E-12</v>
      </c>
      <c r="D267" s="26">
        <f t="shared" si="29"/>
        <v>2.4632148173016807E-14</v>
      </c>
      <c r="E267" s="26">
        <f t="shared" si="30"/>
        <v>2.4632148173016807E-14</v>
      </c>
      <c r="F267" s="26">
        <f t="shared" si="31"/>
        <v>0</v>
      </c>
      <c r="G267" s="26">
        <f t="shared" si="32"/>
        <v>2.9558577807620168E-12</v>
      </c>
    </row>
    <row r="268" spans="1:7" x14ac:dyDescent="0.2">
      <c r="A268" s="24">
        <f t="shared" si="33"/>
        <v>260</v>
      </c>
      <c r="B268" s="24">
        <f t="shared" si="28"/>
        <v>22</v>
      </c>
      <c r="C268" s="26">
        <f t="shared" si="34"/>
        <v>2.9558577807620168E-12</v>
      </c>
      <c r="D268" s="26">
        <f t="shared" si="29"/>
        <v>2.4632148173016807E-14</v>
      </c>
      <c r="E268" s="26">
        <f t="shared" si="30"/>
        <v>2.4632148173016807E-14</v>
      </c>
      <c r="F268" s="26">
        <f t="shared" si="31"/>
        <v>0</v>
      </c>
      <c r="G268" s="26">
        <f t="shared" si="32"/>
        <v>2.9558577807620168E-12</v>
      </c>
    </row>
    <row r="269" spans="1:7" x14ac:dyDescent="0.2">
      <c r="A269" s="24">
        <f t="shared" si="33"/>
        <v>261</v>
      </c>
      <c r="B269" s="24">
        <f t="shared" si="28"/>
        <v>22</v>
      </c>
      <c r="C269" s="26">
        <f t="shared" si="34"/>
        <v>2.9558577807620168E-12</v>
      </c>
      <c r="D269" s="26">
        <f t="shared" si="29"/>
        <v>2.4632148173016807E-14</v>
      </c>
      <c r="E269" s="26">
        <f t="shared" si="30"/>
        <v>2.4632148173016807E-14</v>
      </c>
      <c r="F269" s="26">
        <f t="shared" si="31"/>
        <v>0</v>
      </c>
      <c r="G269" s="26">
        <f t="shared" si="32"/>
        <v>2.9558577807620168E-12</v>
      </c>
    </row>
    <row r="270" spans="1:7" x14ac:dyDescent="0.2">
      <c r="A270" s="24">
        <f t="shared" si="33"/>
        <v>262</v>
      </c>
      <c r="B270" s="24">
        <f t="shared" si="28"/>
        <v>22</v>
      </c>
      <c r="C270" s="26">
        <f t="shared" si="34"/>
        <v>2.9558577807620168E-12</v>
      </c>
      <c r="D270" s="26">
        <f t="shared" si="29"/>
        <v>2.4632148173016807E-14</v>
      </c>
      <c r="E270" s="26">
        <f t="shared" si="30"/>
        <v>2.4632148173016807E-14</v>
      </c>
      <c r="F270" s="26">
        <f t="shared" si="31"/>
        <v>0</v>
      </c>
      <c r="G270" s="26">
        <f t="shared" si="32"/>
        <v>2.9558577807620168E-12</v>
      </c>
    </row>
    <row r="271" spans="1:7" x14ac:dyDescent="0.2">
      <c r="A271" s="24">
        <f t="shared" si="33"/>
        <v>263</v>
      </c>
      <c r="B271" s="24">
        <f t="shared" si="28"/>
        <v>22</v>
      </c>
      <c r="C271" s="26">
        <f t="shared" si="34"/>
        <v>2.9558577807620168E-12</v>
      </c>
      <c r="D271" s="26">
        <f t="shared" si="29"/>
        <v>2.4632148173016807E-14</v>
      </c>
      <c r="E271" s="26">
        <f t="shared" si="30"/>
        <v>2.4632148173016807E-14</v>
      </c>
      <c r="F271" s="26">
        <f t="shared" si="31"/>
        <v>0</v>
      </c>
      <c r="G271" s="26">
        <f t="shared" si="32"/>
        <v>2.9558577807620168E-12</v>
      </c>
    </row>
    <row r="272" spans="1:7" x14ac:dyDescent="0.2">
      <c r="A272" s="24">
        <f t="shared" si="33"/>
        <v>264</v>
      </c>
      <c r="B272" s="24">
        <f t="shared" si="28"/>
        <v>22</v>
      </c>
      <c r="C272" s="26">
        <f t="shared" si="34"/>
        <v>2.9558577807620168E-12</v>
      </c>
      <c r="D272" s="26">
        <f t="shared" si="29"/>
        <v>2.4632148173016807E-14</v>
      </c>
      <c r="E272" s="26">
        <f t="shared" si="30"/>
        <v>2.4632148173016807E-14</v>
      </c>
      <c r="F272" s="26">
        <f t="shared" si="31"/>
        <v>0</v>
      </c>
      <c r="G272" s="26">
        <f t="shared" si="32"/>
        <v>2.9558577807620168E-12</v>
      </c>
    </row>
    <row r="273" spans="1:7" x14ac:dyDescent="0.2">
      <c r="A273" s="24">
        <f t="shared" si="33"/>
        <v>265</v>
      </c>
      <c r="B273" s="24">
        <f t="shared" si="28"/>
        <v>23</v>
      </c>
      <c r="C273" s="26">
        <f t="shared" si="34"/>
        <v>2.9558577807620168E-12</v>
      </c>
      <c r="D273" s="26">
        <f t="shared" si="29"/>
        <v>2.4632148173016807E-14</v>
      </c>
      <c r="E273" s="26">
        <f t="shared" si="30"/>
        <v>2.4632148173016807E-14</v>
      </c>
      <c r="F273" s="26">
        <f t="shared" si="31"/>
        <v>0</v>
      </c>
      <c r="G273" s="26">
        <f t="shared" si="32"/>
        <v>2.9558577807620168E-12</v>
      </c>
    </row>
    <row r="274" spans="1:7" x14ac:dyDescent="0.2">
      <c r="A274" s="24">
        <f t="shared" si="33"/>
        <v>266</v>
      </c>
      <c r="B274" s="24">
        <f t="shared" si="28"/>
        <v>23</v>
      </c>
      <c r="C274" s="26">
        <f t="shared" si="34"/>
        <v>2.9558577807620168E-12</v>
      </c>
      <c r="D274" s="26">
        <f t="shared" si="29"/>
        <v>2.4632148173016807E-14</v>
      </c>
      <c r="E274" s="26">
        <f t="shared" si="30"/>
        <v>2.4632148173016807E-14</v>
      </c>
      <c r="F274" s="26">
        <f t="shared" si="31"/>
        <v>0</v>
      </c>
      <c r="G274" s="26">
        <f t="shared" si="32"/>
        <v>2.9558577807620168E-12</v>
      </c>
    </row>
    <row r="275" spans="1:7" x14ac:dyDescent="0.2">
      <c r="A275" s="24">
        <f t="shared" si="33"/>
        <v>267</v>
      </c>
      <c r="B275" s="24">
        <f t="shared" si="28"/>
        <v>23</v>
      </c>
      <c r="C275" s="26">
        <f t="shared" si="34"/>
        <v>2.9558577807620168E-12</v>
      </c>
      <c r="D275" s="26">
        <f t="shared" si="29"/>
        <v>2.4632148173016807E-14</v>
      </c>
      <c r="E275" s="26">
        <f t="shared" si="30"/>
        <v>2.4632148173016807E-14</v>
      </c>
      <c r="F275" s="26">
        <f t="shared" si="31"/>
        <v>0</v>
      </c>
      <c r="G275" s="26">
        <f t="shared" si="32"/>
        <v>2.9558577807620168E-12</v>
      </c>
    </row>
    <row r="276" spans="1:7" x14ac:dyDescent="0.2">
      <c r="A276" s="24">
        <f t="shared" si="33"/>
        <v>268</v>
      </c>
      <c r="B276" s="24">
        <f t="shared" si="28"/>
        <v>23</v>
      </c>
      <c r="C276" s="26">
        <f t="shared" si="34"/>
        <v>2.9558577807620168E-12</v>
      </c>
      <c r="D276" s="26">
        <f t="shared" si="29"/>
        <v>2.4632148173016807E-14</v>
      </c>
      <c r="E276" s="26">
        <f t="shared" si="30"/>
        <v>2.4632148173016807E-14</v>
      </c>
      <c r="F276" s="26">
        <f t="shared" si="31"/>
        <v>0</v>
      </c>
      <c r="G276" s="26">
        <f t="shared" si="32"/>
        <v>2.9558577807620168E-12</v>
      </c>
    </row>
    <row r="277" spans="1:7" x14ac:dyDescent="0.2">
      <c r="A277" s="24">
        <f t="shared" si="33"/>
        <v>269</v>
      </c>
      <c r="B277" s="24">
        <f t="shared" si="28"/>
        <v>23</v>
      </c>
      <c r="C277" s="26">
        <f t="shared" si="34"/>
        <v>2.9558577807620168E-12</v>
      </c>
      <c r="D277" s="26">
        <f t="shared" si="29"/>
        <v>2.4632148173016807E-14</v>
      </c>
      <c r="E277" s="26">
        <f t="shared" si="30"/>
        <v>2.4632148173016807E-14</v>
      </c>
      <c r="F277" s="26">
        <f t="shared" si="31"/>
        <v>0</v>
      </c>
      <c r="G277" s="26">
        <f t="shared" si="32"/>
        <v>2.9558577807620168E-12</v>
      </c>
    </row>
    <row r="278" spans="1:7" x14ac:dyDescent="0.2">
      <c r="A278" s="24">
        <f t="shared" si="33"/>
        <v>270</v>
      </c>
      <c r="B278" s="24">
        <f t="shared" si="28"/>
        <v>23</v>
      </c>
      <c r="C278" s="26">
        <f t="shared" si="34"/>
        <v>2.9558577807620168E-12</v>
      </c>
      <c r="D278" s="26">
        <f t="shared" si="29"/>
        <v>2.4632148173016807E-14</v>
      </c>
      <c r="E278" s="26">
        <f t="shared" si="30"/>
        <v>2.4632148173016807E-14</v>
      </c>
      <c r="F278" s="26">
        <f t="shared" si="31"/>
        <v>0</v>
      </c>
      <c r="G278" s="26">
        <f t="shared" si="32"/>
        <v>2.9558577807620168E-12</v>
      </c>
    </row>
    <row r="279" spans="1:7" x14ac:dyDescent="0.2">
      <c r="A279" s="24">
        <f t="shared" si="33"/>
        <v>271</v>
      </c>
      <c r="B279" s="24">
        <f t="shared" si="28"/>
        <v>23</v>
      </c>
      <c r="C279" s="26">
        <f t="shared" si="34"/>
        <v>2.9558577807620168E-12</v>
      </c>
      <c r="D279" s="26">
        <f t="shared" si="29"/>
        <v>2.4632148173016807E-14</v>
      </c>
      <c r="E279" s="26">
        <f t="shared" si="30"/>
        <v>2.4632148173016807E-14</v>
      </c>
      <c r="F279" s="26">
        <f t="shared" si="31"/>
        <v>0</v>
      </c>
      <c r="G279" s="26">
        <f t="shared" si="32"/>
        <v>2.9558577807620168E-12</v>
      </c>
    </row>
    <row r="280" spans="1:7" x14ac:dyDescent="0.2">
      <c r="A280" s="24">
        <f t="shared" si="33"/>
        <v>272</v>
      </c>
      <c r="B280" s="24">
        <f t="shared" si="28"/>
        <v>23</v>
      </c>
      <c r="C280" s="26">
        <f t="shared" si="34"/>
        <v>2.9558577807620168E-12</v>
      </c>
      <c r="D280" s="26">
        <f t="shared" si="29"/>
        <v>2.4632148173016807E-14</v>
      </c>
      <c r="E280" s="26">
        <f t="shared" si="30"/>
        <v>2.4632148173016807E-14</v>
      </c>
      <c r="F280" s="26">
        <f t="shared" si="31"/>
        <v>0</v>
      </c>
      <c r="G280" s="26">
        <f t="shared" si="32"/>
        <v>2.9558577807620168E-12</v>
      </c>
    </row>
    <row r="281" spans="1:7" x14ac:dyDescent="0.2">
      <c r="A281" s="24">
        <f t="shared" si="33"/>
        <v>273</v>
      </c>
      <c r="B281" s="24">
        <f t="shared" si="28"/>
        <v>23</v>
      </c>
      <c r="C281" s="26">
        <f t="shared" si="34"/>
        <v>2.9558577807620168E-12</v>
      </c>
      <c r="D281" s="26">
        <f t="shared" si="29"/>
        <v>2.4632148173016807E-14</v>
      </c>
      <c r="E281" s="26">
        <f t="shared" si="30"/>
        <v>2.4632148173016807E-14</v>
      </c>
      <c r="F281" s="26">
        <f t="shared" si="31"/>
        <v>0</v>
      </c>
      <c r="G281" s="26">
        <f t="shared" si="32"/>
        <v>2.9558577807620168E-12</v>
      </c>
    </row>
    <row r="282" spans="1:7" x14ac:dyDescent="0.2">
      <c r="A282" s="24">
        <f t="shared" si="33"/>
        <v>274</v>
      </c>
      <c r="B282" s="24">
        <f t="shared" si="28"/>
        <v>23</v>
      </c>
      <c r="C282" s="26">
        <f t="shared" si="34"/>
        <v>2.9558577807620168E-12</v>
      </c>
      <c r="D282" s="26">
        <f t="shared" si="29"/>
        <v>2.4632148173016807E-14</v>
      </c>
      <c r="E282" s="26">
        <f t="shared" si="30"/>
        <v>2.4632148173016807E-14</v>
      </c>
      <c r="F282" s="26">
        <f t="shared" si="31"/>
        <v>0</v>
      </c>
      <c r="G282" s="26">
        <f t="shared" si="32"/>
        <v>2.9558577807620168E-12</v>
      </c>
    </row>
    <row r="283" spans="1:7" x14ac:dyDescent="0.2">
      <c r="A283" s="24">
        <f t="shared" si="33"/>
        <v>275</v>
      </c>
      <c r="B283" s="24">
        <f t="shared" si="28"/>
        <v>23</v>
      </c>
      <c r="C283" s="26">
        <f t="shared" si="34"/>
        <v>2.9558577807620168E-12</v>
      </c>
      <c r="D283" s="26">
        <f t="shared" si="29"/>
        <v>2.4632148173016807E-14</v>
      </c>
      <c r="E283" s="26">
        <f t="shared" si="30"/>
        <v>2.4632148173016807E-14</v>
      </c>
      <c r="F283" s="26">
        <f t="shared" si="31"/>
        <v>0</v>
      </c>
      <c r="G283" s="26">
        <f t="shared" si="32"/>
        <v>2.9558577807620168E-12</v>
      </c>
    </row>
    <row r="284" spans="1:7" x14ac:dyDescent="0.2">
      <c r="A284" s="24">
        <f t="shared" si="33"/>
        <v>276</v>
      </c>
      <c r="B284" s="24">
        <f t="shared" si="28"/>
        <v>23</v>
      </c>
      <c r="C284" s="26">
        <f t="shared" si="34"/>
        <v>2.9558577807620168E-12</v>
      </c>
      <c r="D284" s="26">
        <f t="shared" si="29"/>
        <v>2.4632148173016807E-14</v>
      </c>
      <c r="E284" s="26">
        <f t="shared" si="30"/>
        <v>2.4632148173016807E-14</v>
      </c>
      <c r="F284" s="26">
        <f t="shared" si="31"/>
        <v>0</v>
      </c>
      <c r="G284" s="26">
        <f t="shared" si="32"/>
        <v>2.9558577807620168E-12</v>
      </c>
    </row>
    <row r="285" spans="1:7" x14ac:dyDescent="0.2">
      <c r="A285" s="24">
        <f t="shared" si="33"/>
        <v>277</v>
      </c>
      <c r="B285" s="24">
        <f t="shared" si="28"/>
        <v>24</v>
      </c>
      <c r="C285" s="26">
        <f t="shared" si="34"/>
        <v>2.9558577807620168E-12</v>
      </c>
      <c r="D285" s="26">
        <f t="shared" si="29"/>
        <v>2.4632148173016807E-14</v>
      </c>
      <c r="E285" s="26">
        <f t="shared" si="30"/>
        <v>2.4632148173016807E-14</v>
      </c>
      <c r="F285" s="26">
        <f t="shared" si="31"/>
        <v>0</v>
      </c>
      <c r="G285" s="26">
        <f t="shared" si="32"/>
        <v>2.9558577807620168E-12</v>
      </c>
    </row>
    <row r="286" spans="1:7" x14ac:dyDescent="0.2">
      <c r="A286" s="24">
        <f t="shared" si="33"/>
        <v>278</v>
      </c>
      <c r="B286" s="24">
        <f t="shared" si="28"/>
        <v>24</v>
      </c>
      <c r="C286" s="26">
        <f t="shared" si="34"/>
        <v>2.9558577807620168E-12</v>
      </c>
      <c r="D286" s="26">
        <f t="shared" si="29"/>
        <v>2.4632148173016807E-14</v>
      </c>
      <c r="E286" s="26">
        <f t="shared" si="30"/>
        <v>2.4632148173016807E-14</v>
      </c>
      <c r="F286" s="26">
        <f t="shared" si="31"/>
        <v>0</v>
      </c>
      <c r="G286" s="26">
        <f t="shared" si="32"/>
        <v>2.9558577807620168E-12</v>
      </c>
    </row>
    <row r="287" spans="1:7" x14ac:dyDescent="0.2">
      <c r="A287" s="24">
        <f t="shared" si="33"/>
        <v>279</v>
      </c>
      <c r="B287" s="24">
        <f t="shared" si="28"/>
        <v>24</v>
      </c>
      <c r="C287" s="26">
        <f t="shared" si="34"/>
        <v>2.9558577807620168E-12</v>
      </c>
      <c r="D287" s="26">
        <f t="shared" si="29"/>
        <v>2.4632148173016807E-14</v>
      </c>
      <c r="E287" s="26">
        <f t="shared" si="30"/>
        <v>2.4632148173016807E-14</v>
      </c>
      <c r="F287" s="26">
        <f t="shared" si="31"/>
        <v>0</v>
      </c>
      <c r="G287" s="26">
        <f t="shared" si="32"/>
        <v>2.9558577807620168E-12</v>
      </c>
    </row>
    <row r="288" spans="1:7" x14ac:dyDescent="0.2">
      <c r="A288" s="24">
        <f t="shared" si="33"/>
        <v>280</v>
      </c>
      <c r="B288" s="24">
        <f t="shared" si="28"/>
        <v>24</v>
      </c>
      <c r="C288" s="26">
        <f t="shared" si="34"/>
        <v>2.9558577807620168E-12</v>
      </c>
      <c r="D288" s="26">
        <f t="shared" si="29"/>
        <v>2.4632148173016807E-14</v>
      </c>
      <c r="E288" s="26">
        <f t="shared" si="30"/>
        <v>2.4632148173016807E-14</v>
      </c>
      <c r="F288" s="26">
        <f t="shared" si="31"/>
        <v>0</v>
      </c>
      <c r="G288" s="26">
        <f t="shared" si="32"/>
        <v>2.9558577807620168E-12</v>
      </c>
    </row>
    <row r="289" spans="1:7" x14ac:dyDescent="0.2">
      <c r="A289" s="24">
        <f t="shared" si="33"/>
        <v>281</v>
      </c>
      <c r="B289" s="24">
        <f t="shared" si="28"/>
        <v>24</v>
      </c>
      <c r="C289" s="26">
        <f t="shared" si="34"/>
        <v>2.9558577807620168E-12</v>
      </c>
      <c r="D289" s="26">
        <f t="shared" si="29"/>
        <v>2.4632148173016807E-14</v>
      </c>
      <c r="E289" s="26">
        <f t="shared" si="30"/>
        <v>2.4632148173016807E-14</v>
      </c>
      <c r="F289" s="26">
        <f t="shared" si="31"/>
        <v>0</v>
      </c>
      <c r="G289" s="26">
        <f t="shared" si="32"/>
        <v>2.9558577807620168E-12</v>
      </c>
    </row>
    <row r="290" spans="1:7" x14ac:dyDescent="0.2">
      <c r="A290" s="24">
        <f t="shared" si="33"/>
        <v>282</v>
      </c>
      <c r="B290" s="24">
        <f t="shared" si="28"/>
        <v>24</v>
      </c>
      <c r="C290" s="26">
        <f t="shared" si="34"/>
        <v>2.9558577807620168E-12</v>
      </c>
      <c r="D290" s="26">
        <f t="shared" si="29"/>
        <v>2.4632148173016807E-14</v>
      </c>
      <c r="E290" s="26">
        <f t="shared" si="30"/>
        <v>2.4632148173016807E-14</v>
      </c>
      <c r="F290" s="26">
        <f t="shared" si="31"/>
        <v>0</v>
      </c>
      <c r="G290" s="26">
        <f t="shared" si="32"/>
        <v>2.9558577807620168E-12</v>
      </c>
    </row>
    <row r="291" spans="1:7" x14ac:dyDescent="0.2">
      <c r="A291" s="24">
        <f t="shared" si="33"/>
        <v>283</v>
      </c>
      <c r="B291" s="24">
        <f t="shared" si="28"/>
        <v>24</v>
      </c>
      <c r="C291" s="26">
        <f t="shared" si="34"/>
        <v>2.9558577807620168E-12</v>
      </c>
      <c r="D291" s="26">
        <f t="shared" si="29"/>
        <v>2.4632148173016807E-14</v>
      </c>
      <c r="E291" s="26">
        <f t="shared" si="30"/>
        <v>2.4632148173016807E-14</v>
      </c>
      <c r="F291" s="26">
        <f t="shared" si="31"/>
        <v>0</v>
      </c>
      <c r="G291" s="26">
        <f t="shared" si="32"/>
        <v>2.9558577807620168E-12</v>
      </c>
    </row>
    <row r="292" spans="1:7" x14ac:dyDescent="0.2">
      <c r="A292" s="24">
        <f t="shared" si="33"/>
        <v>284</v>
      </c>
      <c r="B292" s="24">
        <f t="shared" si="28"/>
        <v>24</v>
      </c>
      <c r="C292" s="26">
        <f t="shared" si="34"/>
        <v>2.9558577807620168E-12</v>
      </c>
      <c r="D292" s="26">
        <f t="shared" si="29"/>
        <v>2.4632148173016807E-14</v>
      </c>
      <c r="E292" s="26">
        <f t="shared" si="30"/>
        <v>2.4632148173016807E-14</v>
      </c>
      <c r="F292" s="26">
        <f t="shared" si="31"/>
        <v>0</v>
      </c>
      <c r="G292" s="26">
        <f t="shared" si="32"/>
        <v>2.9558577807620168E-12</v>
      </c>
    </row>
    <row r="293" spans="1:7" x14ac:dyDescent="0.2">
      <c r="A293" s="24">
        <f t="shared" si="33"/>
        <v>285</v>
      </c>
      <c r="B293" s="24">
        <f t="shared" si="28"/>
        <v>24</v>
      </c>
      <c r="C293" s="26">
        <f t="shared" si="34"/>
        <v>2.9558577807620168E-12</v>
      </c>
      <c r="D293" s="26">
        <f t="shared" si="29"/>
        <v>2.4632148173016807E-14</v>
      </c>
      <c r="E293" s="26">
        <f t="shared" si="30"/>
        <v>2.4632148173016807E-14</v>
      </c>
      <c r="F293" s="26">
        <f t="shared" si="31"/>
        <v>0</v>
      </c>
      <c r="G293" s="26">
        <f t="shared" si="32"/>
        <v>2.9558577807620168E-12</v>
      </c>
    </row>
    <row r="294" spans="1:7" x14ac:dyDescent="0.2">
      <c r="A294" s="24">
        <f t="shared" si="33"/>
        <v>286</v>
      </c>
      <c r="B294" s="24">
        <f t="shared" si="28"/>
        <v>24</v>
      </c>
      <c r="C294" s="26">
        <f t="shared" si="34"/>
        <v>2.9558577807620168E-12</v>
      </c>
      <c r="D294" s="26">
        <f t="shared" si="29"/>
        <v>2.4632148173016807E-14</v>
      </c>
      <c r="E294" s="26">
        <f t="shared" si="30"/>
        <v>2.4632148173016807E-14</v>
      </c>
      <c r="F294" s="26">
        <f t="shared" si="31"/>
        <v>0</v>
      </c>
      <c r="G294" s="26">
        <f t="shared" si="32"/>
        <v>2.9558577807620168E-12</v>
      </c>
    </row>
    <row r="295" spans="1:7" x14ac:dyDescent="0.2">
      <c r="A295" s="24">
        <f t="shared" si="33"/>
        <v>287</v>
      </c>
      <c r="B295" s="24">
        <f t="shared" si="28"/>
        <v>24</v>
      </c>
      <c r="C295" s="26">
        <f t="shared" si="34"/>
        <v>2.9558577807620168E-12</v>
      </c>
      <c r="D295" s="26">
        <f t="shared" si="29"/>
        <v>2.4632148173016807E-14</v>
      </c>
      <c r="E295" s="26">
        <f t="shared" si="30"/>
        <v>2.4632148173016807E-14</v>
      </c>
      <c r="F295" s="26">
        <f t="shared" si="31"/>
        <v>0</v>
      </c>
      <c r="G295" s="26">
        <f t="shared" si="32"/>
        <v>2.9558577807620168E-12</v>
      </c>
    </row>
    <row r="296" spans="1:7" x14ac:dyDescent="0.2">
      <c r="A296" s="24">
        <f t="shared" si="33"/>
        <v>288</v>
      </c>
      <c r="B296" s="24">
        <f t="shared" si="28"/>
        <v>24</v>
      </c>
      <c r="C296" s="26">
        <f t="shared" si="34"/>
        <v>2.9558577807620168E-12</v>
      </c>
      <c r="D296" s="26">
        <f t="shared" si="29"/>
        <v>2.4632148173016807E-14</v>
      </c>
      <c r="E296" s="26">
        <f t="shared" si="30"/>
        <v>2.4632148173016807E-14</v>
      </c>
      <c r="F296" s="26">
        <f t="shared" si="31"/>
        <v>0</v>
      </c>
      <c r="G296" s="26">
        <f t="shared" si="32"/>
        <v>2.9558577807620168E-12</v>
      </c>
    </row>
    <row r="297" spans="1:7" x14ac:dyDescent="0.2">
      <c r="A297" s="24">
        <f t="shared" si="33"/>
        <v>289</v>
      </c>
      <c r="B297" s="24">
        <f t="shared" si="28"/>
        <v>25</v>
      </c>
      <c r="C297" s="26">
        <f t="shared" si="34"/>
        <v>2.9558577807620168E-12</v>
      </c>
      <c r="D297" s="26">
        <f t="shared" si="29"/>
        <v>2.4632148173016807E-14</v>
      </c>
      <c r="E297" s="26">
        <f t="shared" si="30"/>
        <v>2.4632148173016807E-14</v>
      </c>
      <c r="F297" s="26">
        <f t="shared" si="31"/>
        <v>0</v>
      </c>
      <c r="G297" s="26">
        <f t="shared" si="32"/>
        <v>2.9558577807620168E-12</v>
      </c>
    </row>
    <row r="298" spans="1:7" x14ac:dyDescent="0.2">
      <c r="A298" s="24">
        <f t="shared" si="33"/>
        <v>290</v>
      </c>
      <c r="B298" s="24">
        <f t="shared" si="28"/>
        <v>25</v>
      </c>
      <c r="C298" s="26">
        <f t="shared" si="34"/>
        <v>2.9558577807620168E-12</v>
      </c>
      <c r="D298" s="26">
        <f t="shared" si="29"/>
        <v>2.4632148173016807E-14</v>
      </c>
      <c r="E298" s="26">
        <f t="shared" si="30"/>
        <v>2.4632148173016807E-14</v>
      </c>
      <c r="F298" s="26">
        <f t="shared" si="31"/>
        <v>0</v>
      </c>
      <c r="G298" s="26">
        <f t="shared" si="32"/>
        <v>2.9558577807620168E-12</v>
      </c>
    </row>
    <row r="299" spans="1:7" x14ac:dyDescent="0.2">
      <c r="A299" s="24">
        <f t="shared" si="33"/>
        <v>291</v>
      </c>
      <c r="B299" s="24">
        <f t="shared" si="28"/>
        <v>25</v>
      </c>
      <c r="C299" s="26">
        <f t="shared" si="34"/>
        <v>2.9558577807620168E-12</v>
      </c>
      <c r="D299" s="26">
        <f t="shared" si="29"/>
        <v>2.4632148173016807E-14</v>
      </c>
      <c r="E299" s="26">
        <f t="shared" si="30"/>
        <v>2.4632148173016807E-14</v>
      </c>
      <c r="F299" s="26">
        <f t="shared" si="31"/>
        <v>0</v>
      </c>
      <c r="G299" s="26">
        <f t="shared" si="32"/>
        <v>2.9558577807620168E-12</v>
      </c>
    </row>
    <row r="300" spans="1:7" x14ac:dyDescent="0.2">
      <c r="A300" s="24">
        <f t="shared" si="33"/>
        <v>292</v>
      </c>
      <c r="B300" s="24">
        <f t="shared" si="28"/>
        <v>25</v>
      </c>
      <c r="C300" s="26">
        <f t="shared" si="34"/>
        <v>2.9558577807620168E-12</v>
      </c>
      <c r="D300" s="26">
        <f t="shared" si="29"/>
        <v>2.4632148173016807E-14</v>
      </c>
      <c r="E300" s="26">
        <f t="shared" si="30"/>
        <v>2.4632148173016807E-14</v>
      </c>
      <c r="F300" s="26">
        <f t="shared" si="31"/>
        <v>0</v>
      </c>
      <c r="G300" s="26">
        <f t="shared" si="32"/>
        <v>2.9558577807620168E-12</v>
      </c>
    </row>
    <row r="301" spans="1:7" x14ac:dyDescent="0.2">
      <c r="A301" s="24">
        <f t="shared" si="33"/>
        <v>293</v>
      </c>
      <c r="B301" s="24">
        <f t="shared" si="28"/>
        <v>25</v>
      </c>
      <c r="C301" s="26">
        <f t="shared" si="34"/>
        <v>2.9558577807620168E-12</v>
      </c>
      <c r="D301" s="26">
        <f t="shared" si="29"/>
        <v>2.4632148173016807E-14</v>
      </c>
      <c r="E301" s="26">
        <f t="shared" si="30"/>
        <v>2.4632148173016807E-14</v>
      </c>
      <c r="F301" s="26">
        <f t="shared" si="31"/>
        <v>0</v>
      </c>
      <c r="G301" s="26">
        <f t="shared" si="32"/>
        <v>2.9558577807620168E-12</v>
      </c>
    </row>
    <row r="302" spans="1:7" x14ac:dyDescent="0.2">
      <c r="A302" s="24">
        <f t="shared" si="33"/>
        <v>294</v>
      </c>
      <c r="B302" s="24">
        <f t="shared" si="28"/>
        <v>25</v>
      </c>
      <c r="C302" s="26">
        <f t="shared" si="34"/>
        <v>2.9558577807620168E-12</v>
      </c>
      <c r="D302" s="26">
        <f t="shared" si="29"/>
        <v>2.4632148173016807E-14</v>
      </c>
      <c r="E302" s="26">
        <f t="shared" si="30"/>
        <v>2.4632148173016807E-14</v>
      </c>
      <c r="F302" s="26">
        <f t="shared" si="31"/>
        <v>0</v>
      </c>
      <c r="G302" s="26">
        <f t="shared" si="32"/>
        <v>2.9558577807620168E-12</v>
      </c>
    </row>
    <row r="303" spans="1:7" x14ac:dyDescent="0.2">
      <c r="A303" s="24">
        <f t="shared" si="33"/>
        <v>295</v>
      </c>
      <c r="B303" s="24">
        <f t="shared" si="28"/>
        <v>25</v>
      </c>
      <c r="C303" s="26">
        <f t="shared" si="34"/>
        <v>2.9558577807620168E-12</v>
      </c>
      <c r="D303" s="26">
        <f t="shared" si="29"/>
        <v>2.4632148173016807E-14</v>
      </c>
      <c r="E303" s="26">
        <f t="shared" si="30"/>
        <v>2.4632148173016807E-14</v>
      </c>
      <c r="F303" s="26">
        <f t="shared" si="31"/>
        <v>0</v>
      </c>
      <c r="G303" s="26">
        <f t="shared" si="32"/>
        <v>2.9558577807620168E-12</v>
      </c>
    </row>
    <row r="304" spans="1:7" x14ac:dyDescent="0.2">
      <c r="A304" s="24">
        <f t="shared" si="33"/>
        <v>296</v>
      </c>
      <c r="B304" s="24">
        <f t="shared" si="28"/>
        <v>25</v>
      </c>
      <c r="C304" s="26">
        <f t="shared" si="34"/>
        <v>2.9558577807620168E-12</v>
      </c>
      <c r="D304" s="26">
        <f t="shared" si="29"/>
        <v>2.4632148173016807E-14</v>
      </c>
      <c r="E304" s="26">
        <f t="shared" si="30"/>
        <v>2.4632148173016807E-14</v>
      </c>
      <c r="F304" s="26">
        <f t="shared" si="31"/>
        <v>0</v>
      </c>
      <c r="G304" s="26">
        <f t="shared" si="32"/>
        <v>2.9558577807620168E-12</v>
      </c>
    </row>
    <row r="305" spans="1:7" x14ac:dyDescent="0.2">
      <c r="A305" s="24">
        <f t="shared" si="33"/>
        <v>297</v>
      </c>
      <c r="B305" s="24">
        <f t="shared" si="28"/>
        <v>25</v>
      </c>
      <c r="C305" s="26">
        <f t="shared" si="34"/>
        <v>2.9558577807620168E-12</v>
      </c>
      <c r="D305" s="26">
        <f t="shared" si="29"/>
        <v>2.4632148173016807E-14</v>
      </c>
      <c r="E305" s="26">
        <f t="shared" si="30"/>
        <v>2.4632148173016807E-14</v>
      </c>
      <c r="F305" s="26">
        <f t="shared" si="31"/>
        <v>0</v>
      </c>
      <c r="G305" s="26">
        <f t="shared" si="32"/>
        <v>2.9558577807620168E-12</v>
      </c>
    </row>
    <row r="306" spans="1:7" x14ac:dyDescent="0.2">
      <c r="A306" s="24">
        <f t="shared" si="33"/>
        <v>298</v>
      </c>
      <c r="B306" s="24">
        <f t="shared" si="28"/>
        <v>25</v>
      </c>
      <c r="C306" s="26">
        <f t="shared" si="34"/>
        <v>2.9558577807620168E-12</v>
      </c>
      <c r="D306" s="26">
        <f t="shared" si="29"/>
        <v>2.4632148173016807E-14</v>
      </c>
      <c r="E306" s="26">
        <f t="shared" si="30"/>
        <v>2.4632148173016807E-14</v>
      </c>
      <c r="F306" s="26">
        <f t="shared" si="31"/>
        <v>0</v>
      </c>
      <c r="G306" s="26">
        <f t="shared" si="32"/>
        <v>2.9558577807620168E-12</v>
      </c>
    </row>
    <row r="307" spans="1:7" x14ac:dyDescent="0.2">
      <c r="A307" s="24">
        <f t="shared" si="33"/>
        <v>299</v>
      </c>
      <c r="B307" s="24">
        <f t="shared" si="28"/>
        <v>25</v>
      </c>
      <c r="C307" s="26">
        <f t="shared" si="34"/>
        <v>2.9558577807620168E-12</v>
      </c>
      <c r="D307" s="26">
        <f t="shared" si="29"/>
        <v>2.4632148173016807E-14</v>
      </c>
      <c r="E307" s="26">
        <f t="shared" si="30"/>
        <v>2.4632148173016807E-14</v>
      </c>
      <c r="F307" s="26">
        <f t="shared" si="31"/>
        <v>0</v>
      </c>
      <c r="G307" s="26">
        <f t="shared" si="32"/>
        <v>2.9558577807620168E-12</v>
      </c>
    </row>
    <row r="308" spans="1:7" x14ac:dyDescent="0.2">
      <c r="A308" s="24">
        <f t="shared" si="33"/>
        <v>300</v>
      </c>
      <c r="B308" s="24">
        <f t="shared" si="28"/>
        <v>25</v>
      </c>
      <c r="C308" s="26">
        <f t="shared" si="34"/>
        <v>2.9558577807620168E-12</v>
      </c>
      <c r="D308" s="26">
        <f t="shared" si="29"/>
        <v>2.4632148173016807E-14</v>
      </c>
      <c r="E308" s="26">
        <f t="shared" si="30"/>
        <v>2.4632148173016807E-14</v>
      </c>
      <c r="F308" s="26">
        <f t="shared" si="31"/>
        <v>0</v>
      </c>
      <c r="G308" s="26">
        <f t="shared" si="32"/>
        <v>2.9558577807620168E-12</v>
      </c>
    </row>
    <row r="309" spans="1:7" x14ac:dyDescent="0.2">
      <c r="A309" s="24">
        <f t="shared" si="33"/>
        <v>301</v>
      </c>
      <c r="B309" s="24">
        <f t="shared" si="28"/>
        <v>26</v>
      </c>
      <c r="C309" s="26">
        <f t="shared" si="34"/>
        <v>2.9558577807620168E-12</v>
      </c>
      <c r="D309" s="26">
        <f t="shared" si="29"/>
        <v>2.4632148173016807E-14</v>
      </c>
      <c r="E309" s="26">
        <f t="shared" si="30"/>
        <v>2.4632148173016807E-14</v>
      </c>
      <c r="F309" s="26">
        <f t="shared" si="31"/>
        <v>0</v>
      </c>
      <c r="G309" s="26">
        <f t="shared" si="32"/>
        <v>2.9558577807620168E-12</v>
      </c>
    </row>
    <row r="310" spans="1:7" x14ac:dyDescent="0.2">
      <c r="A310" s="24">
        <f t="shared" si="33"/>
        <v>302</v>
      </c>
      <c r="B310" s="24">
        <f t="shared" si="28"/>
        <v>26</v>
      </c>
      <c r="C310" s="26">
        <f t="shared" si="34"/>
        <v>2.9558577807620168E-12</v>
      </c>
      <c r="D310" s="26">
        <f t="shared" si="29"/>
        <v>2.4632148173016807E-14</v>
      </c>
      <c r="E310" s="26">
        <f t="shared" si="30"/>
        <v>2.4632148173016807E-14</v>
      </c>
      <c r="F310" s="26">
        <f t="shared" si="31"/>
        <v>0</v>
      </c>
      <c r="G310" s="26">
        <f t="shared" si="32"/>
        <v>2.9558577807620168E-12</v>
      </c>
    </row>
    <row r="311" spans="1:7" x14ac:dyDescent="0.2">
      <c r="A311" s="24">
        <f t="shared" si="33"/>
        <v>303</v>
      </c>
      <c r="B311" s="24">
        <f t="shared" si="28"/>
        <v>26</v>
      </c>
      <c r="C311" s="26">
        <f t="shared" si="34"/>
        <v>2.9558577807620168E-12</v>
      </c>
      <c r="D311" s="26">
        <f t="shared" si="29"/>
        <v>2.4632148173016807E-14</v>
      </c>
      <c r="E311" s="26">
        <f t="shared" si="30"/>
        <v>2.4632148173016807E-14</v>
      </c>
      <c r="F311" s="26">
        <f t="shared" si="31"/>
        <v>0</v>
      </c>
      <c r="G311" s="26">
        <f t="shared" si="32"/>
        <v>2.9558577807620168E-12</v>
      </c>
    </row>
    <row r="312" spans="1:7" x14ac:dyDescent="0.2">
      <c r="A312" s="24">
        <f t="shared" si="33"/>
        <v>304</v>
      </c>
      <c r="B312" s="24">
        <f t="shared" si="28"/>
        <v>26</v>
      </c>
      <c r="C312" s="26">
        <f t="shared" si="34"/>
        <v>2.9558577807620168E-12</v>
      </c>
      <c r="D312" s="26">
        <f t="shared" si="29"/>
        <v>2.4632148173016807E-14</v>
      </c>
      <c r="E312" s="26">
        <f t="shared" si="30"/>
        <v>2.4632148173016807E-14</v>
      </c>
      <c r="F312" s="26">
        <f t="shared" si="31"/>
        <v>0</v>
      </c>
      <c r="G312" s="26">
        <f t="shared" si="32"/>
        <v>2.9558577807620168E-12</v>
      </c>
    </row>
    <row r="313" spans="1:7" x14ac:dyDescent="0.2">
      <c r="A313" s="24">
        <f t="shared" si="33"/>
        <v>305</v>
      </c>
      <c r="B313" s="24">
        <f t="shared" si="28"/>
        <v>26</v>
      </c>
      <c r="C313" s="26">
        <f t="shared" si="34"/>
        <v>2.9558577807620168E-12</v>
      </c>
      <c r="D313" s="26">
        <f t="shared" si="29"/>
        <v>2.4632148173016807E-14</v>
      </c>
      <c r="E313" s="26">
        <f t="shared" si="30"/>
        <v>2.4632148173016807E-14</v>
      </c>
      <c r="F313" s="26">
        <f t="shared" si="31"/>
        <v>0</v>
      </c>
      <c r="G313" s="26">
        <f t="shared" si="32"/>
        <v>2.9558577807620168E-12</v>
      </c>
    </row>
    <row r="314" spans="1:7" x14ac:dyDescent="0.2">
      <c r="A314" s="24">
        <f t="shared" si="33"/>
        <v>306</v>
      </c>
      <c r="B314" s="24">
        <f t="shared" si="28"/>
        <v>26</v>
      </c>
      <c r="C314" s="26">
        <f t="shared" si="34"/>
        <v>2.9558577807620168E-12</v>
      </c>
      <c r="D314" s="26">
        <f t="shared" si="29"/>
        <v>2.4632148173016807E-14</v>
      </c>
      <c r="E314" s="26">
        <f t="shared" si="30"/>
        <v>2.4632148173016807E-14</v>
      </c>
      <c r="F314" s="26">
        <f t="shared" si="31"/>
        <v>0</v>
      </c>
      <c r="G314" s="26">
        <f t="shared" si="32"/>
        <v>2.9558577807620168E-12</v>
      </c>
    </row>
    <row r="315" spans="1:7" x14ac:dyDescent="0.2">
      <c r="A315" s="24">
        <f t="shared" si="33"/>
        <v>307</v>
      </c>
      <c r="B315" s="24">
        <f t="shared" si="28"/>
        <v>26</v>
      </c>
      <c r="C315" s="26">
        <f t="shared" si="34"/>
        <v>2.9558577807620168E-12</v>
      </c>
      <c r="D315" s="26">
        <f t="shared" si="29"/>
        <v>2.4632148173016807E-14</v>
      </c>
      <c r="E315" s="26">
        <f t="shared" si="30"/>
        <v>2.4632148173016807E-14</v>
      </c>
      <c r="F315" s="26">
        <f t="shared" si="31"/>
        <v>0</v>
      </c>
      <c r="G315" s="26">
        <f t="shared" si="32"/>
        <v>2.9558577807620168E-12</v>
      </c>
    </row>
    <row r="316" spans="1:7" x14ac:dyDescent="0.2">
      <c r="A316" s="24">
        <f t="shared" si="33"/>
        <v>308</v>
      </c>
      <c r="B316" s="24">
        <f t="shared" si="28"/>
        <v>26</v>
      </c>
      <c r="C316" s="26">
        <f t="shared" si="34"/>
        <v>2.9558577807620168E-12</v>
      </c>
      <c r="D316" s="26">
        <f t="shared" si="29"/>
        <v>2.4632148173016807E-14</v>
      </c>
      <c r="E316" s="26">
        <f t="shared" si="30"/>
        <v>2.4632148173016807E-14</v>
      </c>
      <c r="F316" s="26">
        <f t="shared" si="31"/>
        <v>0</v>
      </c>
      <c r="G316" s="26">
        <f t="shared" si="32"/>
        <v>2.9558577807620168E-12</v>
      </c>
    </row>
    <row r="317" spans="1:7" x14ac:dyDescent="0.2">
      <c r="A317" s="24">
        <f t="shared" si="33"/>
        <v>309</v>
      </c>
      <c r="B317" s="24">
        <f t="shared" si="28"/>
        <v>26</v>
      </c>
      <c r="C317" s="26">
        <f t="shared" si="34"/>
        <v>2.9558577807620168E-12</v>
      </c>
      <c r="D317" s="26">
        <f t="shared" si="29"/>
        <v>2.4632148173016807E-14</v>
      </c>
      <c r="E317" s="26">
        <f t="shared" si="30"/>
        <v>2.4632148173016807E-14</v>
      </c>
      <c r="F317" s="26">
        <f t="shared" si="31"/>
        <v>0</v>
      </c>
      <c r="G317" s="26">
        <f t="shared" si="32"/>
        <v>2.9558577807620168E-12</v>
      </c>
    </row>
    <row r="318" spans="1:7" x14ac:dyDescent="0.2">
      <c r="A318" s="24">
        <f t="shared" si="33"/>
        <v>310</v>
      </c>
      <c r="B318" s="24">
        <f t="shared" si="28"/>
        <v>26</v>
      </c>
      <c r="C318" s="26">
        <f t="shared" si="34"/>
        <v>2.9558577807620168E-12</v>
      </c>
      <c r="D318" s="26">
        <f t="shared" si="29"/>
        <v>2.4632148173016807E-14</v>
      </c>
      <c r="E318" s="26">
        <f t="shared" si="30"/>
        <v>2.4632148173016807E-14</v>
      </c>
      <c r="F318" s="26">
        <f t="shared" si="31"/>
        <v>0</v>
      </c>
      <c r="G318" s="26">
        <f t="shared" si="32"/>
        <v>2.9558577807620168E-12</v>
      </c>
    </row>
    <row r="319" spans="1:7" x14ac:dyDescent="0.2">
      <c r="A319" s="24">
        <f t="shared" si="33"/>
        <v>311</v>
      </c>
      <c r="B319" s="24">
        <f t="shared" si="28"/>
        <v>26</v>
      </c>
      <c r="C319" s="26">
        <f t="shared" si="34"/>
        <v>2.9558577807620168E-12</v>
      </c>
      <c r="D319" s="26">
        <f t="shared" si="29"/>
        <v>2.4632148173016807E-14</v>
      </c>
      <c r="E319" s="26">
        <f t="shared" si="30"/>
        <v>2.4632148173016807E-14</v>
      </c>
      <c r="F319" s="26">
        <f t="shared" si="31"/>
        <v>0</v>
      </c>
      <c r="G319" s="26">
        <f t="shared" si="32"/>
        <v>2.9558577807620168E-12</v>
      </c>
    </row>
    <row r="320" spans="1:7" x14ac:dyDescent="0.2">
      <c r="A320" s="24">
        <f t="shared" si="33"/>
        <v>312</v>
      </c>
      <c r="B320" s="24">
        <f t="shared" si="28"/>
        <v>26</v>
      </c>
      <c r="C320" s="26">
        <f t="shared" si="34"/>
        <v>2.9558577807620168E-12</v>
      </c>
      <c r="D320" s="26">
        <f t="shared" si="29"/>
        <v>2.4632148173016807E-14</v>
      </c>
      <c r="E320" s="26">
        <f t="shared" si="30"/>
        <v>2.4632148173016807E-14</v>
      </c>
      <c r="F320" s="26">
        <f t="shared" si="31"/>
        <v>0</v>
      </c>
      <c r="G320" s="26">
        <f t="shared" si="32"/>
        <v>2.9558577807620168E-12</v>
      </c>
    </row>
    <row r="321" spans="1:7" x14ac:dyDescent="0.2">
      <c r="A321" s="24">
        <f t="shared" si="33"/>
        <v>313</v>
      </c>
      <c r="B321" s="24">
        <f t="shared" si="28"/>
        <v>27</v>
      </c>
      <c r="C321" s="26">
        <f t="shared" si="34"/>
        <v>2.9558577807620168E-12</v>
      </c>
      <c r="D321" s="26">
        <f t="shared" si="29"/>
        <v>2.4632148173016807E-14</v>
      </c>
      <c r="E321" s="26">
        <f t="shared" si="30"/>
        <v>2.4632148173016807E-14</v>
      </c>
      <c r="F321" s="26">
        <f t="shared" si="31"/>
        <v>0</v>
      </c>
      <c r="G321" s="26">
        <f t="shared" si="32"/>
        <v>2.9558577807620168E-12</v>
      </c>
    </row>
    <row r="322" spans="1:7" x14ac:dyDescent="0.2">
      <c r="A322" s="24">
        <f t="shared" si="33"/>
        <v>314</v>
      </c>
      <c r="B322" s="24">
        <f t="shared" si="28"/>
        <v>27</v>
      </c>
      <c r="C322" s="26">
        <f t="shared" si="34"/>
        <v>2.9558577807620168E-12</v>
      </c>
      <c r="D322" s="26">
        <f t="shared" si="29"/>
        <v>2.4632148173016807E-14</v>
      </c>
      <c r="E322" s="26">
        <f t="shared" si="30"/>
        <v>2.4632148173016807E-14</v>
      </c>
      <c r="F322" s="26">
        <f t="shared" si="31"/>
        <v>0</v>
      </c>
      <c r="G322" s="26">
        <f t="shared" si="32"/>
        <v>2.9558577807620168E-12</v>
      </c>
    </row>
    <row r="323" spans="1:7" x14ac:dyDescent="0.2">
      <c r="A323" s="24">
        <f t="shared" si="33"/>
        <v>315</v>
      </c>
      <c r="B323" s="24">
        <f t="shared" si="28"/>
        <v>27</v>
      </c>
      <c r="C323" s="26">
        <f t="shared" si="34"/>
        <v>2.9558577807620168E-12</v>
      </c>
      <c r="D323" s="26">
        <f t="shared" si="29"/>
        <v>2.4632148173016807E-14</v>
      </c>
      <c r="E323" s="26">
        <f t="shared" si="30"/>
        <v>2.4632148173016807E-14</v>
      </c>
      <c r="F323" s="26">
        <f t="shared" si="31"/>
        <v>0</v>
      </c>
      <c r="G323" s="26">
        <f t="shared" si="32"/>
        <v>2.9558577807620168E-12</v>
      </c>
    </row>
    <row r="324" spans="1:7" x14ac:dyDescent="0.2">
      <c r="A324" s="24">
        <f t="shared" si="33"/>
        <v>316</v>
      </c>
      <c r="B324" s="24">
        <f t="shared" si="28"/>
        <v>27</v>
      </c>
      <c r="C324" s="26">
        <f t="shared" si="34"/>
        <v>2.9558577807620168E-12</v>
      </c>
      <c r="D324" s="26">
        <f t="shared" si="29"/>
        <v>2.4632148173016807E-14</v>
      </c>
      <c r="E324" s="26">
        <f t="shared" si="30"/>
        <v>2.4632148173016807E-14</v>
      </c>
      <c r="F324" s="26">
        <f t="shared" si="31"/>
        <v>0</v>
      </c>
      <c r="G324" s="26">
        <f t="shared" si="32"/>
        <v>2.9558577807620168E-12</v>
      </c>
    </row>
    <row r="325" spans="1:7" x14ac:dyDescent="0.2">
      <c r="A325" s="24">
        <f t="shared" si="33"/>
        <v>317</v>
      </c>
      <c r="B325" s="24">
        <f t="shared" si="28"/>
        <v>27</v>
      </c>
      <c r="C325" s="26">
        <f t="shared" si="34"/>
        <v>2.9558577807620168E-12</v>
      </c>
      <c r="D325" s="26">
        <f t="shared" si="29"/>
        <v>2.4632148173016807E-14</v>
      </c>
      <c r="E325" s="26">
        <f t="shared" si="30"/>
        <v>2.4632148173016807E-14</v>
      </c>
      <c r="F325" s="26">
        <f t="shared" si="31"/>
        <v>0</v>
      </c>
      <c r="G325" s="26">
        <f t="shared" si="32"/>
        <v>2.9558577807620168E-12</v>
      </c>
    </row>
    <row r="326" spans="1:7" x14ac:dyDescent="0.2">
      <c r="A326" s="24">
        <f t="shared" si="33"/>
        <v>318</v>
      </c>
      <c r="B326" s="24">
        <f t="shared" si="28"/>
        <v>27</v>
      </c>
      <c r="C326" s="26">
        <f t="shared" si="34"/>
        <v>2.9558577807620168E-12</v>
      </c>
      <c r="D326" s="26">
        <f t="shared" si="29"/>
        <v>2.4632148173016807E-14</v>
      </c>
      <c r="E326" s="26">
        <f t="shared" si="30"/>
        <v>2.4632148173016807E-14</v>
      </c>
      <c r="F326" s="26">
        <f t="shared" si="31"/>
        <v>0</v>
      </c>
      <c r="G326" s="26">
        <f t="shared" si="32"/>
        <v>2.9558577807620168E-12</v>
      </c>
    </row>
    <row r="327" spans="1:7" x14ac:dyDescent="0.2">
      <c r="A327" s="24">
        <f t="shared" si="33"/>
        <v>319</v>
      </c>
      <c r="B327" s="24">
        <f t="shared" si="28"/>
        <v>27</v>
      </c>
      <c r="C327" s="26">
        <f t="shared" si="34"/>
        <v>2.9558577807620168E-12</v>
      </c>
      <c r="D327" s="26">
        <f t="shared" si="29"/>
        <v>2.4632148173016807E-14</v>
      </c>
      <c r="E327" s="26">
        <f t="shared" si="30"/>
        <v>2.4632148173016807E-14</v>
      </c>
      <c r="F327" s="26">
        <f t="shared" si="31"/>
        <v>0</v>
      </c>
      <c r="G327" s="26">
        <f t="shared" si="32"/>
        <v>2.9558577807620168E-12</v>
      </c>
    </row>
    <row r="328" spans="1:7" x14ac:dyDescent="0.2">
      <c r="A328" s="24">
        <f t="shared" si="33"/>
        <v>320</v>
      </c>
      <c r="B328" s="24">
        <f t="shared" si="28"/>
        <v>27</v>
      </c>
      <c r="C328" s="26">
        <f t="shared" si="34"/>
        <v>2.9558577807620168E-12</v>
      </c>
      <c r="D328" s="26">
        <f t="shared" si="29"/>
        <v>2.4632148173016807E-14</v>
      </c>
      <c r="E328" s="26">
        <f t="shared" si="30"/>
        <v>2.4632148173016807E-14</v>
      </c>
      <c r="F328" s="26">
        <f t="shared" si="31"/>
        <v>0</v>
      </c>
      <c r="G328" s="26">
        <f t="shared" si="32"/>
        <v>2.9558577807620168E-12</v>
      </c>
    </row>
    <row r="329" spans="1:7" x14ac:dyDescent="0.2">
      <c r="A329" s="24">
        <f t="shared" si="33"/>
        <v>321</v>
      </c>
      <c r="B329" s="24">
        <f t="shared" ref="B329:B392" si="35">ROUNDUP(A329/12,0)</f>
        <v>27</v>
      </c>
      <c r="C329" s="26">
        <f t="shared" si="34"/>
        <v>2.9558577807620168E-12</v>
      </c>
      <c r="D329" s="26">
        <f t="shared" ref="D329:D392" si="36">E329+F329</f>
        <v>2.4632148173016807E-14</v>
      </c>
      <c r="E329" s="26">
        <f t="shared" ref="E329:E368" si="37">C329*$B$4/12</f>
        <v>2.4632148173016807E-14</v>
      </c>
      <c r="F329" s="26">
        <f t="shared" ref="F329:F392" si="38">IF(A329&lt;=$B$5*12,MIN($B$6-E329,C329),0)</f>
        <v>0</v>
      </c>
      <c r="G329" s="26">
        <f t="shared" ref="G329:G392" si="39">C329-F329</f>
        <v>2.9558577807620168E-12</v>
      </c>
    </row>
    <row r="330" spans="1:7" x14ac:dyDescent="0.2">
      <c r="A330" s="24">
        <f t="shared" ref="A330:A368" si="40">A329+1</f>
        <v>322</v>
      </c>
      <c r="B330" s="24">
        <f t="shared" si="35"/>
        <v>27</v>
      </c>
      <c r="C330" s="26">
        <f t="shared" ref="C330:C368" si="41">G329</f>
        <v>2.9558577807620168E-12</v>
      </c>
      <c r="D330" s="26">
        <f t="shared" si="36"/>
        <v>2.4632148173016807E-14</v>
      </c>
      <c r="E330" s="26">
        <f t="shared" si="37"/>
        <v>2.4632148173016807E-14</v>
      </c>
      <c r="F330" s="26">
        <f t="shared" si="38"/>
        <v>0</v>
      </c>
      <c r="G330" s="26">
        <f t="shared" si="39"/>
        <v>2.9558577807620168E-12</v>
      </c>
    </row>
    <row r="331" spans="1:7" x14ac:dyDescent="0.2">
      <c r="A331" s="24">
        <f t="shared" si="40"/>
        <v>323</v>
      </c>
      <c r="B331" s="24">
        <f t="shared" si="35"/>
        <v>27</v>
      </c>
      <c r="C331" s="26">
        <f t="shared" si="41"/>
        <v>2.9558577807620168E-12</v>
      </c>
      <c r="D331" s="26">
        <f t="shared" si="36"/>
        <v>2.4632148173016807E-14</v>
      </c>
      <c r="E331" s="26">
        <f t="shared" si="37"/>
        <v>2.4632148173016807E-14</v>
      </c>
      <c r="F331" s="26">
        <f t="shared" si="38"/>
        <v>0</v>
      </c>
      <c r="G331" s="26">
        <f t="shared" si="39"/>
        <v>2.9558577807620168E-12</v>
      </c>
    </row>
    <row r="332" spans="1:7" x14ac:dyDescent="0.2">
      <c r="A332" s="24">
        <f t="shared" si="40"/>
        <v>324</v>
      </c>
      <c r="B332" s="24">
        <f t="shared" si="35"/>
        <v>27</v>
      </c>
      <c r="C332" s="26">
        <f t="shared" si="41"/>
        <v>2.9558577807620168E-12</v>
      </c>
      <c r="D332" s="26">
        <f t="shared" si="36"/>
        <v>2.4632148173016807E-14</v>
      </c>
      <c r="E332" s="26">
        <f t="shared" si="37"/>
        <v>2.4632148173016807E-14</v>
      </c>
      <c r="F332" s="26">
        <f t="shared" si="38"/>
        <v>0</v>
      </c>
      <c r="G332" s="26">
        <f t="shared" si="39"/>
        <v>2.9558577807620168E-12</v>
      </c>
    </row>
    <row r="333" spans="1:7" x14ac:dyDescent="0.2">
      <c r="A333" s="24">
        <f t="shared" si="40"/>
        <v>325</v>
      </c>
      <c r="B333" s="24">
        <f t="shared" si="35"/>
        <v>28</v>
      </c>
      <c r="C333" s="26">
        <f t="shared" si="41"/>
        <v>2.9558577807620168E-12</v>
      </c>
      <c r="D333" s="26">
        <f t="shared" si="36"/>
        <v>2.4632148173016807E-14</v>
      </c>
      <c r="E333" s="26">
        <f t="shared" si="37"/>
        <v>2.4632148173016807E-14</v>
      </c>
      <c r="F333" s="26">
        <f t="shared" si="38"/>
        <v>0</v>
      </c>
      <c r="G333" s="26">
        <f t="shared" si="39"/>
        <v>2.9558577807620168E-12</v>
      </c>
    </row>
    <row r="334" spans="1:7" x14ac:dyDescent="0.2">
      <c r="A334" s="24">
        <f t="shared" si="40"/>
        <v>326</v>
      </c>
      <c r="B334" s="24">
        <f t="shared" si="35"/>
        <v>28</v>
      </c>
      <c r="C334" s="26">
        <f t="shared" si="41"/>
        <v>2.9558577807620168E-12</v>
      </c>
      <c r="D334" s="26">
        <f t="shared" si="36"/>
        <v>2.4632148173016807E-14</v>
      </c>
      <c r="E334" s="26">
        <f t="shared" si="37"/>
        <v>2.4632148173016807E-14</v>
      </c>
      <c r="F334" s="26">
        <f t="shared" si="38"/>
        <v>0</v>
      </c>
      <c r="G334" s="26">
        <f t="shared" si="39"/>
        <v>2.9558577807620168E-12</v>
      </c>
    </row>
    <row r="335" spans="1:7" x14ac:dyDescent="0.2">
      <c r="A335" s="24">
        <f t="shared" si="40"/>
        <v>327</v>
      </c>
      <c r="B335" s="24">
        <f t="shared" si="35"/>
        <v>28</v>
      </c>
      <c r="C335" s="26">
        <f t="shared" si="41"/>
        <v>2.9558577807620168E-12</v>
      </c>
      <c r="D335" s="26">
        <f t="shared" si="36"/>
        <v>2.4632148173016807E-14</v>
      </c>
      <c r="E335" s="26">
        <f t="shared" si="37"/>
        <v>2.4632148173016807E-14</v>
      </c>
      <c r="F335" s="26">
        <f t="shared" si="38"/>
        <v>0</v>
      </c>
      <c r="G335" s="26">
        <f t="shared" si="39"/>
        <v>2.9558577807620168E-12</v>
      </c>
    </row>
    <row r="336" spans="1:7" x14ac:dyDescent="0.2">
      <c r="A336" s="24">
        <f t="shared" si="40"/>
        <v>328</v>
      </c>
      <c r="B336" s="24">
        <f t="shared" si="35"/>
        <v>28</v>
      </c>
      <c r="C336" s="26">
        <f t="shared" si="41"/>
        <v>2.9558577807620168E-12</v>
      </c>
      <c r="D336" s="26">
        <f t="shared" si="36"/>
        <v>2.4632148173016807E-14</v>
      </c>
      <c r="E336" s="26">
        <f t="shared" si="37"/>
        <v>2.4632148173016807E-14</v>
      </c>
      <c r="F336" s="26">
        <f t="shared" si="38"/>
        <v>0</v>
      </c>
      <c r="G336" s="26">
        <f t="shared" si="39"/>
        <v>2.9558577807620168E-12</v>
      </c>
    </row>
    <row r="337" spans="1:7" x14ac:dyDescent="0.2">
      <c r="A337" s="24">
        <f t="shared" si="40"/>
        <v>329</v>
      </c>
      <c r="B337" s="24">
        <f t="shared" si="35"/>
        <v>28</v>
      </c>
      <c r="C337" s="26">
        <f t="shared" si="41"/>
        <v>2.9558577807620168E-12</v>
      </c>
      <c r="D337" s="26">
        <f t="shared" si="36"/>
        <v>2.4632148173016807E-14</v>
      </c>
      <c r="E337" s="26">
        <f t="shared" si="37"/>
        <v>2.4632148173016807E-14</v>
      </c>
      <c r="F337" s="26">
        <f t="shared" si="38"/>
        <v>0</v>
      </c>
      <c r="G337" s="26">
        <f t="shared" si="39"/>
        <v>2.9558577807620168E-12</v>
      </c>
    </row>
    <row r="338" spans="1:7" x14ac:dyDescent="0.2">
      <c r="A338" s="24">
        <f t="shared" si="40"/>
        <v>330</v>
      </c>
      <c r="B338" s="24">
        <f t="shared" si="35"/>
        <v>28</v>
      </c>
      <c r="C338" s="26">
        <f t="shared" si="41"/>
        <v>2.9558577807620168E-12</v>
      </c>
      <c r="D338" s="26">
        <f t="shared" si="36"/>
        <v>2.4632148173016807E-14</v>
      </c>
      <c r="E338" s="26">
        <f t="shared" si="37"/>
        <v>2.4632148173016807E-14</v>
      </c>
      <c r="F338" s="26">
        <f t="shared" si="38"/>
        <v>0</v>
      </c>
      <c r="G338" s="26">
        <f t="shared" si="39"/>
        <v>2.9558577807620168E-12</v>
      </c>
    </row>
    <row r="339" spans="1:7" x14ac:dyDescent="0.2">
      <c r="A339" s="24">
        <f t="shared" si="40"/>
        <v>331</v>
      </c>
      <c r="B339" s="24">
        <f t="shared" si="35"/>
        <v>28</v>
      </c>
      <c r="C339" s="26">
        <f t="shared" si="41"/>
        <v>2.9558577807620168E-12</v>
      </c>
      <c r="D339" s="26">
        <f t="shared" si="36"/>
        <v>2.4632148173016807E-14</v>
      </c>
      <c r="E339" s="26">
        <f t="shared" si="37"/>
        <v>2.4632148173016807E-14</v>
      </c>
      <c r="F339" s="26">
        <f t="shared" si="38"/>
        <v>0</v>
      </c>
      <c r="G339" s="26">
        <f t="shared" si="39"/>
        <v>2.9558577807620168E-12</v>
      </c>
    </row>
    <row r="340" spans="1:7" x14ac:dyDescent="0.2">
      <c r="A340" s="24">
        <f t="shared" si="40"/>
        <v>332</v>
      </c>
      <c r="B340" s="24">
        <f t="shared" si="35"/>
        <v>28</v>
      </c>
      <c r="C340" s="26">
        <f t="shared" si="41"/>
        <v>2.9558577807620168E-12</v>
      </c>
      <c r="D340" s="26">
        <f t="shared" si="36"/>
        <v>2.4632148173016807E-14</v>
      </c>
      <c r="E340" s="26">
        <f t="shared" si="37"/>
        <v>2.4632148173016807E-14</v>
      </c>
      <c r="F340" s="26">
        <f t="shared" si="38"/>
        <v>0</v>
      </c>
      <c r="G340" s="26">
        <f t="shared" si="39"/>
        <v>2.9558577807620168E-12</v>
      </c>
    </row>
    <row r="341" spans="1:7" x14ac:dyDescent="0.2">
      <c r="A341" s="24">
        <f t="shared" si="40"/>
        <v>333</v>
      </c>
      <c r="B341" s="24">
        <f t="shared" si="35"/>
        <v>28</v>
      </c>
      <c r="C341" s="26">
        <f t="shared" si="41"/>
        <v>2.9558577807620168E-12</v>
      </c>
      <c r="D341" s="26">
        <f t="shared" si="36"/>
        <v>2.4632148173016807E-14</v>
      </c>
      <c r="E341" s="26">
        <f t="shared" si="37"/>
        <v>2.4632148173016807E-14</v>
      </c>
      <c r="F341" s="26">
        <f t="shared" si="38"/>
        <v>0</v>
      </c>
      <c r="G341" s="26">
        <f t="shared" si="39"/>
        <v>2.9558577807620168E-12</v>
      </c>
    </row>
    <row r="342" spans="1:7" x14ac:dyDescent="0.2">
      <c r="A342" s="24">
        <f t="shared" si="40"/>
        <v>334</v>
      </c>
      <c r="B342" s="24">
        <f t="shared" si="35"/>
        <v>28</v>
      </c>
      <c r="C342" s="26">
        <f t="shared" si="41"/>
        <v>2.9558577807620168E-12</v>
      </c>
      <c r="D342" s="26">
        <f t="shared" si="36"/>
        <v>2.4632148173016807E-14</v>
      </c>
      <c r="E342" s="26">
        <f t="shared" si="37"/>
        <v>2.4632148173016807E-14</v>
      </c>
      <c r="F342" s="26">
        <f t="shared" si="38"/>
        <v>0</v>
      </c>
      <c r="G342" s="26">
        <f t="shared" si="39"/>
        <v>2.9558577807620168E-12</v>
      </c>
    </row>
    <row r="343" spans="1:7" x14ac:dyDescent="0.2">
      <c r="A343" s="24">
        <f t="shared" si="40"/>
        <v>335</v>
      </c>
      <c r="B343" s="24">
        <f t="shared" si="35"/>
        <v>28</v>
      </c>
      <c r="C343" s="26">
        <f t="shared" si="41"/>
        <v>2.9558577807620168E-12</v>
      </c>
      <c r="D343" s="26">
        <f t="shared" si="36"/>
        <v>2.4632148173016807E-14</v>
      </c>
      <c r="E343" s="26">
        <f t="shared" si="37"/>
        <v>2.4632148173016807E-14</v>
      </c>
      <c r="F343" s="26">
        <f t="shared" si="38"/>
        <v>0</v>
      </c>
      <c r="G343" s="26">
        <f t="shared" si="39"/>
        <v>2.9558577807620168E-12</v>
      </c>
    </row>
    <row r="344" spans="1:7" x14ac:dyDescent="0.2">
      <c r="A344" s="24">
        <f t="shared" si="40"/>
        <v>336</v>
      </c>
      <c r="B344" s="24">
        <f t="shared" si="35"/>
        <v>28</v>
      </c>
      <c r="C344" s="26">
        <f t="shared" si="41"/>
        <v>2.9558577807620168E-12</v>
      </c>
      <c r="D344" s="26">
        <f t="shared" si="36"/>
        <v>2.4632148173016807E-14</v>
      </c>
      <c r="E344" s="26">
        <f t="shared" si="37"/>
        <v>2.4632148173016807E-14</v>
      </c>
      <c r="F344" s="26">
        <f t="shared" si="38"/>
        <v>0</v>
      </c>
      <c r="G344" s="26">
        <f t="shared" si="39"/>
        <v>2.9558577807620168E-12</v>
      </c>
    </row>
    <row r="345" spans="1:7" x14ac:dyDescent="0.2">
      <c r="A345" s="24">
        <f t="shared" si="40"/>
        <v>337</v>
      </c>
      <c r="B345" s="24">
        <f t="shared" si="35"/>
        <v>29</v>
      </c>
      <c r="C345" s="26">
        <f t="shared" si="41"/>
        <v>2.9558577807620168E-12</v>
      </c>
      <c r="D345" s="26">
        <f t="shared" si="36"/>
        <v>2.4632148173016807E-14</v>
      </c>
      <c r="E345" s="26">
        <f t="shared" si="37"/>
        <v>2.4632148173016807E-14</v>
      </c>
      <c r="F345" s="26">
        <f t="shared" si="38"/>
        <v>0</v>
      </c>
      <c r="G345" s="26">
        <f t="shared" si="39"/>
        <v>2.9558577807620168E-12</v>
      </c>
    </row>
    <row r="346" spans="1:7" x14ac:dyDescent="0.2">
      <c r="A346" s="24">
        <f t="shared" si="40"/>
        <v>338</v>
      </c>
      <c r="B346" s="24">
        <f t="shared" si="35"/>
        <v>29</v>
      </c>
      <c r="C346" s="26">
        <f t="shared" si="41"/>
        <v>2.9558577807620168E-12</v>
      </c>
      <c r="D346" s="26">
        <f t="shared" si="36"/>
        <v>2.4632148173016807E-14</v>
      </c>
      <c r="E346" s="26">
        <f t="shared" si="37"/>
        <v>2.4632148173016807E-14</v>
      </c>
      <c r="F346" s="26">
        <f t="shared" si="38"/>
        <v>0</v>
      </c>
      <c r="G346" s="26">
        <f t="shared" si="39"/>
        <v>2.9558577807620168E-12</v>
      </c>
    </row>
    <row r="347" spans="1:7" x14ac:dyDescent="0.2">
      <c r="A347" s="24">
        <f t="shared" si="40"/>
        <v>339</v>
      </c>
      <c r="B347" s="24">
        <f t="shared" si="35"/>
        <v>29</v>
      </c>
      <c r="C347" s="26">
        <f t="shared" si="41"/>
        <v>2.9558577807620168E-12</v>
      </c>
      <c r="D347" s="26">
        <f t="shared" si="36"/>
        <v>2.4632148173016807E-14</v>
      </c>
      <c r="E347" s="26">
        <f t="shared" si="37"/>
        <v>2.4632148173016807E-14</v>
      </c>
      <c r="F347" s="26">
        <f t="shared" si="38"/>
        <v>0</v>
      </c>
      <c r="G347" s="26">
        <f t="shared" si="39"/>
        <v>2.9558577807620168E-12</v>
      </c>
    </row>
    <row r="348" spans="1:7" x14ac:dyDescent="0.2">
      <c r="A348" s="24">
        <f t="shared" si="40"/>
        <v>340</v>
      </c>
      <c r="B348" s="24">
        <f t="shared" si="35"/>
        <v>29</v>
      </c>
      <c r="C348" s="26">
        <f t="shared" si="41"/>
        <v>2.9558577807620168E-12</v>
      </c>
      <c r="D348" s="26">
        <f t="shared" si="36"/>
        <v>2.4632148173016807E-14</v>
      </c>
      <c r="E348" s="26">
        <f t="shared" si="37"/>
        <v>2.4632148173016807E-14</v>
      </c>
      <c r="F348" s="26">
        <f t="shared" si="38"/>
        <v>0</v>
      </c>
      <c r="G348" s="26">
        <f t="shared" si="39"/>
        <v>2.9558577807620168E-12</v>
      </c>
    </row>
    <row r="349" spans="1:7" x14ac:dyDescent="0.2">
      <c r="A349" s="24">
        <f t="shared" si="40"/>
        <v>341</v>
      </c>
      <c r="B349" s="24">
        <f t="shared" si="35"/>
        <v>29</v>
      </c>
      <c r="C349" s="26">
        <f t="shared" si="41"/>
        <v>2.9558577807620168E-12</v>
      </c>
      <c r="D349" s="26">
        <f t="shared" si="36"/>
        <v>2.4632148173016807E-14</v>
      </c>
      <c r="E349" s="26">
        <f t="shared" si="37"/>
        <v>2.4632148173016807E-14</v>
      </c>
      <c r="F349" s="26">
        <f t="shared" si="38"/>
        <v>0</v>
      </c>
      <c r="G349" s="26">
        <f t="shared" si="39"/>
        <v>2.9558577807620168E-12</v>
      </c>
    </row>
    <row r="350" spans="1:7" x14ac:dyDescent="0.2">
      <c r="A350" s="24">
        <f t="shared" si="40"/>
        <v>342</v>
      </c>
      <c r="B350" s="24">
        <f t="shared" si="35"/>
        <v>29</v>
      </c>
      <c r="C350" s="26">
        <f t="shared" si="41"/>
        <v>2.9558577807620168E-12</v>
      </c>
      <c r="D350" s="26">
        <f t="shared" si="36"/>
        <v>2.4632148173016807E-14</v>
      </c>
      <c r="E350" s="26">
        <f t="shared" si="37"/>
        <v>2.4632148173016807E-14</v>
      </c>
      <c r="F350" s="26">
        <f t="shared" si="38"/>
        <v>0</v>
      </c>
      <c r="G350" s="26">
        <f t="shared" si="39"/>
        <v>2.9558577807620168E-12</v>
      </c>
    </row>
    <row r="351" spans="1:7" x14ac:dyDescent="0.2">
      <c r="A351" s="24">
        <f t="shared" si="40"/>
        <v>343</v>
      </c>
      <c r="B351" s="24">
        <f t="shared" si="35"/>
        <v>29</v>
      </c>
      <c r="C351" s="26">
        <f t="shared" si="41"/>
        <v>2.9558577807620168E-12</v>
      </c>
      <c r="D351" s="26">
        <f t="shared" si="36"/>
        <v>2.4632148173016807E-14</v>
      </c>
      <c r="E351" s="26">
        <f t="shared" si="37"/>
        <v>2.4632148173016807E-14</v>
      </c>
      <c r="F351" s="26">
        <f t="shared" si="38"/>
        <v>0</v>
      </c>
      <c r="G351" s="26">
        <f t="shared" si="39"/>
        <v>2.9558577807620168E-12</v>
      </c>
    </row>
    <row r="352" spans="1:7" x14ac:dyDescent="0.2">
      <c r="A352" s="24">
        <f t="shared" si="40"/>
        <v>344</v>
      </c>
      <c r="B352" s="24">
        <f t="shared" si="35"/>
        <v>29</v>
      </c>
      <c r="C352" s="26">
        <f t="shared" si="41"/>
        <v>2.9558577807620168E-12</v>
      </c>
      <c r="D352" s="26">
        <f t="shared" si="36"/>
        <v>2.4632148173016807E-14</v>
      </c>
      <c r="E352" s="26">
        <f t="shared" si="37"/>
        <v>2.4632148173016807E-14</v>
      </c>
      <c r="F352" s="26">
        <f t="shared" si="38"/>
        <v>0</v>
      </c>
      <c r="G352" s="26">
        <f t="shared" si="39"/>
        <v>2.9558577807620168E-12</v>
      </c>
    </row>
    <row r="353" spans="1:7" x14ac:dyDescent="0.2">
      <c r="A353" s="24">
        <f t="shared" si="40"/>
        <v>345</v>
      </c>
      <c r="B353" s="24">
        <f t="shared" si="35"/>
        <v>29</v>
      </c>
      <c r="C353" s="26">
        <f t="shared" si="41"/>
        <v>2.9558577807620168E-12</v>
      </c>
      <c r="D353" s="26">
        <f t="shared" si="36"/>
        <v>2.4632148173016807E-14</v>
      </c>
      <c r="E353" s="26">
        <f t="shared" si="37"/>
        <v>2.4632148173016807E-14</v>
      </c>
      <c r="F353" s="26">
        <f t="shared" si="38"/>
        <v>0</v>
      </c>
      <c r="G353" s="26">
        <f t="shared" si="39"/>
        <v>2.9558577807620168E-12</v>
      </c>
    </row>
    <row r="354" spans="1:7" x14ac:dyDescent="0.2">
      <c r="A354" s="24">
        <f t="shared" si="40"/>
        <v>346</v>
      </c>
      <c r="B354" s="24">
        <f t="shared" si="35"/>
        <v>29</v>
      </c>
      <c r="C354" s="26">
        <f t="shared" si="41"/>
        <v>2.9558577807620168E-12</v>
      </c>
      <c r="D354" s="26">
        <f t="shared" si="36"/>
        <v>2.4632148173016807E-14</v>
      </c>
      <c r="E354" s="26">
        <f t="shared" si="37"/>
        <v>2.4632148173016807E-14</v>
      </c>
      <c r="F354" s="26">
        <f t="shared" si="38"/>
        <v>0</v>
      </c>
      <c r="G354" s="26">
        <f t="shared" si="39"/>
        <v>2.9558577807620168E-12</v>
      </c>
    </row>
    <row r="355" spans="1:7" x14ac:dyDescent="0.2">
      <c r="A355" s="24">
        <f t="shared" si="40"/>
        <v>347</v>
      </c>
      <c r="B355" s="24">
        <f t="shared" si="35"/>
        <v>29</v>
      </c>
      <c r="C355" s="26">
        <f t="shared" si="41"/>
        <v>2.9558577807620168E-12</v>
      </c>
      <c r="D355" s="26">
        <f t="shared" si="36"/>
        <v>2.4632148173016807E-14</v>
      </c>
      <c r="E355" s="26">
        <f t="shared" si="37"/>
        <v>2.4632148173016807E-14</v>
      </c>
      <c r="F355" s="26">
        <f t="shared" si="38"/>
        <v>0</v>
      </c>
      <c r="G355" s="26">
        <f t="shared" si="39"/>
        <v>2.9558577807620168E-12</v>
      </c>
    </row>
    <row r="356" spans="1:7" x14ac:dyDescent="0.2">
      <c r="A356" s="24">
        <f t="shared" si="40"/>
        <v>348</v>
      </c>
      <c r="B356" s="24">
        <f t="shared" si="35"/>
        <v>29</v>
      </c>
      <c r="C356" s="26">
        <f t="shared" si="41"/>
        <v>2.9558577807620168E-12</v>
      </c>
      <c r="D356" s="26">
        <f t="shared" si="36"/>
        <v>2.4632148173016807E-14</v>
      </c>
      <c r="E356" s="26">
        <f t="shared" si="37"/>
        <v>2.4632148173016807E-14</v>
      </c>
      <c r="F356" s="26">
        <f t="shared" si="38"/>
        <v>0</v>
      </c>
      <c r="G356" s="26">
        <f t="shared" si="39"/>
        <v>2.9558577807620168E-12</v>
      </c>
    </row>
    <row r="357" spans="1:7" x14ac:dyDescent="0.2">
      <c r="A357" s="24">
        <f t="shared" si="40"/>
        <v>349</v>
      </c>
      <c r="B357" s="24">
        <f t="shared" si="35"/>
        <v>30</v>
      </c>
      <c r="C357" s="26">
        <f t="shared" si="41"/>
        <v>2.9558577807620168E-12</v>
      </c>
      <c r="D357" s="26">
        <f t="shared" si="36"/>
        <v>2.4632148173016807E-14</v>
      </c>
      <c r="E357" s="26">
        <f t="shared" si="37"/>
        <v>2.4632148173016807E-14</v>
      </c>
      <c r="F357" s="26">
        <f t="shared" si="38"/>
        <v>0</v>
      </c>
      <c r="G357" s="26">
        <f t="shared" si="39"/>
        <v>2.9558577807620168E-12</v>
      </c>
    </row>
    <row r="358" spans="1:7" x14ac:dyDescent="0.2">
      <c r="A358" s="24">
        <f t="shared" si="40"/>
        <v>350</v>
      </c>
      <c r="B358" s="24">
        <f t="shared" si="35"/>
        <v>30</v>
      </c>
      <c r="C358" s="26">
        <f t="shared" si="41"/>
        <v>2.9558577807620168E-12</v>
      </c>
      <c r="D358" s="26">
        <f t="shared" si="36"/>
        <v>2.4632148173016807E-14</v>
      </c>
      <c r="E358" s="26">
        <f t="shared" si="37"/>
        <v>2.4632148173016807E-14</v>
      </c>
      <c r="F358" s="26">
        <f t="shared" si="38"/>
        <v>0</v>
      </c>
      <c r="G358" s="26">
        <f t="shared" si="39"/>
        <v>2.9558577807620168E-12</v>
      </c>
    </row>
    <row r="359" spans="1:7" x14ac:dyDescent="0.2">
      <c r="A359" s="24">
        <f t="shared" si="40"/>
        <v>351</v>
      </c>
      <c r="B359" s="24">
        <f t="shared" si="35"/>
        <v>30</v>
      </c>
      <c r="C359" s="26">
        <f t="shared" si="41"/>
        <v>2.9558577807620168E-12</v>
      </c>
      <c r="D359" s="26">
        <f t="shared" si="36"/>
        <v>2.4632148173016807E-14</v>
      </c>
      <c r="E359" s="26">
        <f t="shared" si="37"/>
        <v>2.4632148173016807E-14</v>
      </c>
      <c r="F359" s="26">
        <f t="shared" si="38"/>
        <v>0</v>
      </c>
      <c r="G359" s="26">
        <f t="shared" si="39"/>
        <v>2.9558577807620168E-12</v>
      </c>
    </row>
    <row r="360" spans="1:7" x14ac:dyDescent="0.2">
      <c r="A360" s="24">
        <f t="shared" si="40"/>
        <v>352</v>
      </c>
      <c r="B360" s="24">
        <f t="shared" si="35"/>
        <v>30</v>
      </c>
      <c r="C360" s="26">
        <f t="shared" si="41"/>
        <v>2.9558577807620168E-12</v>
      </c>
      <c r="D360" s="26">
        <f t="shared" si="36"/>
        <v>2.4632148173016807E-14</v>
      </c>
      <c r="E360" s="26">
        <f t="shared" si="37"/>
        <v>2.4632148173016807E-14</v>
      </c>
      <c r="F360" s="26">
        <f t="shared" si="38"/>
        <v>0</v>
      </c>
      <c r="G360" s="26">
        <f t="shared" si="39"/>
        <v>2.9558577807620168E-12</v>
      </c>
    </row>
    <row r="361" spans="1:7" x14ac:dyDescent="0.2">
      <c r="A361" s="24">
        <f t="shared" si="40"/>
        <v>353</v>
      </c>
      <c r="B361" s="24">
        <f t="shared" si="35"/>
        <v>30</v>
      </c>
      <c r="C361" s="26">
        <f t="shared" si="41"/>
        <v>2.9558577807620168E-12</v>
      </c>
      <c r="D361" s="26">
        <f t="shared" si="36"/>
        <v>2.4632148173016807E-14</v>
      </c>
      <c r="E361" s="26">
        <f t="shared" si="37"/>
        <v>2.4632148173016807E-14</v>
      </c>
      <c r="F361" s="26">
        <f t="shared" si="38"/>
        <v>0</v>
      </c>
      <c r="G361" s="26">
        <f t="shared" si="39"/>
        <v>2.9558577807620168E-12</v>
      </c>
    </row>
    <row r="362" spans="1:7" x14ac:dyDescent="0.2">
      <c r="A362" s="24">
        <f t="shared" si="40"/>
        <v>354</v>
      </c>
      <c r="B362" s="24">
        <f t="shared" si="35"/>
        <v>30</v>
      </c>
      <c r="C362" s="26">
        <f t="shared" si="41"/>
        <v>2.9558577807620168E-12</v>
      </c>
      <c r="D362" s="26">
        <f t="shared" si="36"/>
        <v>2.4632148173016807E-14</v>
      </c>
      <c r="E362" s="26">
        <f t="shared" si="37"/>
        <v>2.4632148173016807E-14</v>
      </c>
      <c r="F362" s="26">
        <f t="shared" si="38"/>
        <v>0</v>
      </c>
      <c r="G362" s="26">
        <f t="shared" si="39"/>
        <v>2.9558577807620168E-12</v>
      </c>
    </row>
    <row r="363" spans="1:7" x14ac:dyDescent="0.2">
      <c r="A363" s="24">
        <f t="shared" si="40"/>
        <v>355</v>
      </c>
      <c r="B363" s="24">
        <f t="shared" si="35"/>
        <v>30</v>
      </c>
      <c r="C363" s="26">
        <f t="shared" si="41"/>
        <v>2.9558577807620168E-12</v>
      </c>
      <c r="D363" s="26">
        <f t="shared" si="36"/>
        <v>2.4632148173016807E-14</v>
      </c>
      <c r="E363" s="26">
        <f t="shared" si="37"/>
        <v>2.4632148173016807E-14</v>
      </c>
      <c r="F363" s="26">
        <f t="shared" si="38"/>
        <v>0</v>
      </c>
      <c r="G363" s="26">
        <f t="shared" si="39"/>
        <v>2.9558577807620168E-12</v>
      </c>
    </row>
    <row r="364" spans="1:7" x14ac:dyDescent="0.2">
      <c r="A364" s="24">
        <f t="shared" si="40"/>
        <v>356</v>
      </c>
      <c r="B364" s="24">
        <f t="shared" si="35"/>
        <v>30</v>
      </c>
      <c r="C364" s="26">
        <f t="shared" si="41"/>
        <v>2.9558577807620168E-12</v>
      </c>
      <c r="D364" s="26">
        <f t="shared" si="36"/>
        <v>2.4632148173016807E-14</v>
      </c>
      <c r="E364" s="26">
        <f t="shared" si="37"/>
        <v>2.4632148173016807E-14</v>
      </c>
      <c r="F364" s="26">
        <f t="shared" si="38"/>
        <v>0</v>
      </c>
      <c r="G364" s="26">
        <f t="shared" si="39"/>
        <v>2.9558577807620168E-12</v>
      </c>
    </row>
    <row r="365" spans="1:7" x14ac:dyDescent="0.2">
      <c r="A365" s="24">
        <f t="shared" si="40"/>
        <v>357</v>
      </c>
      <c r="B365" s="24">
        <f t="shared" si="35"/>
        <v>30</v>
      </c>
      <c r="C365" s="26">
        <f t="shared" si="41"/>
        <v>2.9558577807620168E-12</v>
      </c>
      <c r="D365" s="26">
        <f t="shared" si="36"/>
        <v>2.4632148173016807E-14</v>
      </c>
      <c r="E365" s="26">
        <f t="shared" si="37"/>
        <v>2.4632148173016807E-14</v>
      </c>
      <c r="F365" s="26">
        <f t="shared" si="38"/>
        <v>0</v>
      </c>
      <c r="G365" s="26">
        <f t="shared" si="39"/>
        <v>2.9558577807620168E-12</v>
      </c>
    </row>
    <row r="366" spans="1:7" x14ac:dyDescent="0.2">
      <c r="A366" s="24">
        <f t="shared" si="40"/>
        <v>358</v>
      </c>
      <c r="B366" s="24">
        <f t="shared" si="35"/>
        <v>30</v>
      </c>
      <c r="C366" s="26">
        <f t="shared" si="41"/>
        <v>2.9558577807620168E-12</v>
      </c>
      <c r="D366" s="26">
        <f t="shared" si="36"/>
        <v>2.4632148173016807E-14</v>
      </c>
      <c r="E366" s="26">
        <f t="shared" si="37"/>
        <v>2.4632148173016807E-14</v>
      </c>
      <c r="F366" s="26">
        <f t="shared" si="38"/>
        <v>0</v>
      </c>
      <c r="G366" s="26">
        <f t="shared" si="39"/>
        <v>2.9558577807620168E-12</v>
      </c>
    </row>
    <row r="367" spans="1:7" x14ac:dyDescent="0.2">
      <c r="A367" s="24">
        <f t="shared" si="40"/>
        <v>359</v>
      </c>
      <c r="B367" s="24">
        <f t="shared" si="35"/>
        <v>30</v>
      </c>
      <c r="C367" s="26">
        <f t="shared" si="41"/>
        <v>2.9558577807620168E-12</v>
      </c>
      <c r="D367" s="26">
        <f t="shared" si="36"/>
        <v>2.4632148173016807E-14</v>
      </c>
      <c r="E367" s="26">
        <f t="shared" si="37"/>
        <v>2.4632148173016807E-14</v>
      </c>
      <c r="F367" s="26">
        <f t="shared" si="38"/>
        <v>0</v>
      </c>
      <c r="G367" s="26">
        <f t="shared" si="39"/>
        <v>2.9558577807620168E-12</v>
      </c>
    </row>
    <row r="368" spans="1:7" x14ac:dyDescent="0.2">
      <c r="A368" s="24">
        <f t="shared" si="40"/>
        <v>360</v>
      </c>
      <c r="B368" s="24">
        <f t="shared" si="35"/>
        <v>30</v>
      </c>
      <c r="C368" s="26">
        <f t="shared" si="41"/>
        <v>2.9558577807620168E-12</v>
      </c>
      <c r="D368" s="26">
        <f t="shared" si="36"/>
        <v>2.4632148173016807E-14</v>
      </c>
      <c r="E368" s="26">
        <f t="shared" si="37"/>
        <v>2.4632148173016807E-14</v>
      </c>
      <c r="F368" s="26">
        <f t="shared" si="38"/>
        <v>0</v>
      </c>
      <c r="G368" s="26">
        <f t="shared" si="39"/>
        <v>2.9558577807620168E-12</v>
      </c>
    </row>
    <row r="370" spans="1:7" x14ac:dyDescent="0.2">
      <c r="A370" s="4" t="s">
        <v>99</v>
      </c>
      <c r="D370" s="25">
        <f>SUM(D9:D368)</f>
        <v>139449.94582584154</v>
      </c>
      <c r="E370" s="25">
        <f>SUM(E9:E368)</f>
        <v>39449.945825841605</v>
      </c>
      <c r="F370" s="25">
        <f>SUM(F9:F368)</f>
        <v>100000</v>
      </c>
    </row>
    <row r="371" spans="1:7" x14ac:dyDescent="0.2">
      <c r="A371" s="2" t="s">
        <v>100</v>
      </c>
    </row>
    <row r="372" spans="1:7" x14ac:dyDescent="0.2">
      <c r="A372" s="3" t="s">
        <v>101</v>
      </c>
      <c r="B372" s="17">
        <v>1</v>
      </c>
      <c r="C372" s="17">
        <v>2</v>
      </c>
      <c r="D372" s="17">
        <v>3</v>
      </c>
      <c r="E372" s="17">
        <v>4</v>
      </c>
      <c r="F372" s="17">
        <v>5</v>
      </c>
      <c r="G372" s="17">
        <v>6</v>
      </c>
    </row>
    <row r="373" spans="1:7" x14ac:dyDescent="0.2">
      <c r="A373" s="5" t="s">
        <v>96</v>
      </c>
      <c r="B373" s="19">
        <f t="shared" ref="B373:G373" si="42">SUMIF($B$9:$B$368,B$372,$E$9:$E$368)</f>
        <v>9532.3967450405271</v>
      </c>
      <c r="C373" s="19">
        <f t="shared" si="42"/>
        <v>8444.5301651459285</v>
      </c>
      <c r="D373" s="19">
        <f t="shared" si="42"/>
        <v>7242.7497387036956</v>
      </c>
      <c r="E373" s="19">
        <f t="shared" si="42"/>
        <v>5915.1271974177835</v>
      </c>
      <c r="F373" s="19">
        <f t="shared" si="42"/>
        <v>4448.4852274296154</v>
      </c>
      <c r="G373" s="19">
        <f t="shared" si="42"/>
        <v>2828.2666779258384</v>
      </c>
    </row>
    <row r="374" spans="1:7" x14ac:dyDescent="0.2">
      <c r="A374" s="5" t="s">
        <v>97</v>
      </c>
      <c r="B374" s="19">
        <f t="shared" ref="B374:G374" si="43">SUMIF($B$9:$B$368,B$372,$F$9:$F$368)</f>
        <v>10389.024087222564</v>
      </c>
      <c r="C374" s="19">
        <f t="shared" si="43"/>
        <v>11476.890667117163</v>
      </c>
      <c r="D374" s="19">
        <f t="shared" si="43"/>
        <v>12678.671093559395</v>
      </c>
      <c r="E374" s="19">
        <f t="shared" si="43"/>
        <v>14006.293634845306</v>
      </c>
      <c r="F374" s="19">
        <f t="shared" si="43"/>
        <v>15472.935604833472</v>
      </c>
      <c r="G374" s="19">
        <f t="shared" si="43"/>
        <v>17093.154154337251</v>
      </c>
    </row>
    <row r="375" spans="1:7" x14ac:dyDescent="0.2">
      <c r="A375" s="4" t="s">
        <v>102</v>
      </c>
      <c r="B375" s="12">
        <f t="shared" ref="B375:G375" si="44">B373+B374</f>
        <v>19921.420832263091</v>
      </c>
      <c r="C375" s="12">
        <f t="shared" si="44"/>
        <v>19921.420832263091</v>
      </c>
      <c r="D375" s="12">
        <f t="shared" si="44"/>
        <v>19921.420832263091</v>
      </c>
      <c r="E375" s="12">
        <f t="shared" si="44"/>
        <v>19921.420832263088</v>
      </c>
      <c r="F375" s="12">
        <f t="shared" si="44"/>
        <v>19921.420832263088</v>
      </c>
      <c r="G375" s="12">
        <f t="shared" si="44"/>
        <v>19921.420832263091</v>
      </c>
    </row>
    <row r="376" spans="1:7" x14ac:dyDescent="0.2">
      <c r="A376" s="4" t="s">
        <v>103</v>
      </c>
      <c r="B376" s="12">
        <f>$B$3-SUM($B$374:B374)</f>
        <v>89610.97591277743</v>
      </c>
      <c r="C376" s="12">
        <f>$B$3-SUM($B$374:C374)</f>
        <v>78134.085245660273</v>
      </c>
      <c r="D376" s="12">
        <f>$B$3-SUM($B$374:D374)</f>
        <v>65455.414152100879</v>
      </c>
      <c r="E376" s="12">
        <f>$B$3-SUM($B$374:E374)</f>
        <v>51449.120517255571</v>
      </c>
      <c r="F376" s="12">
        <f>$B$3-SUM($B$374:F374)</f>
        <v>35976.184912422097</v>
      </c>
      <c r="G376" s="12">
        <f>$B$3-SUM($B$374:G374)</f>
        <v>18883.030758084846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104</v>
      </c>
    </row>
    <row r="2" spans="1:6" x14ac:dyDescent="0.2">
      <c r="A2" s="2" t="s">
        <v>105</v>
      </c>
    </row>
    <row r="4" spans="1:6" x14ac:dyDescent="0.2">
      <c r="A4" s="3"/>
      <c r="B4" s="17" t="s">
        <v>82</v>
      </c>
      <c r="C4" s="17" t="s">
        <v>83</v>
      </c>
      <c r="D4" s="17" t="s">
        <v>84</v>
      </c>
      <c r="E4" s="17" t="s">
        <v>85</v>
      </c>
      <c r="F4" s="17" t="s">
        <v>86</v>
      </c>
    </row>
    <row r="5" spans="1:6" x14ac:dyDescent="0.2">
      <c r="A5" s="4" t="s">
        <v>106</v>
      </c>
      <c r="B5" s="19">
        <f>'Sales Forecast'!B21</f>
        <v>961020</v>
      </c>
      <c r="C5" s="19">
        <f>'Sales Forecast'!C21</f>
        <v>1105173</v>
      </c>
      <c r="D5" s="19">
        <f>'Sales Forecast'!D21</f>
        <v>1270948.9499999997</v>
      </c>
      <c r="E5" s="19">
        <f>'Sales Forecast'!E21</f>
        <v>1461591.2924999997</v>
      </c>
      <c r="F5" s="19">
        <f>'Sales Forecast'!F21</f>
        <v>1680829.9863749996</v>
      </c>
    </row>
    <row r="6" spans="1:6" x14ac:dyDescent="0.2">
      <c r="A6" s="5" t="s">
        <v>107</v>
      </c>
      <c r="B6" s="19">
        <f>'Sales Forecast'!B22</f>
        <v>356463</v>
      </c>
      <c r="C6" s="19">
        <f>'Sales Forecast'!C22</f>
        <v>409932.44999999995</v>
      </c>
      <c r="D6" s="19">
        <f>'Sales Forecast'!D22</f>
        <v>471422.31749999995</v>
      </c>
      <c r="E6" s="19">
        <f>'Sales Forecast'!E22</f>
        <v>542135.66512499982</v>
      </c>
      <c r="F6" s="19">
        <f>'Sales Forecast'!F22</f>
        <v>623456.01489374985</v>
      </c>
    </row>
    <row r="7" spans="1:6" x14ac:dyDescent="0.2">
      <c r="A7" s="4" t="s">
        <v>80</v>
      </c>
      <c r="B7" s="27">
        <f>B5-B6</f>
        <v>604557</v>
      </c>
      <c r="C7" s="27">
        <f>C5-C6</f>
        <v>695240.55</v>
      </c>
      <c r="D7" s="27">
        <f>D5-D6</f>
        <v>799526.63249999983</v>
      </c>
      <c r="E7" s="27">
        <f>E5-E6</f>
        <v>919455.62737499992</v>
      </c>
      <c r="F7" s="27">
        <f>F5-F6</f>
        <v>1057373.9714812497</v>
      </c>
    </row>
    <row r="9" spans="1:6" x14ac:dyDescent="0.2">
      <c r="A9" s="5" t="s">
        <v>108</v>
      </c>
      <c r="B9" s="19">
        <f>Inputs!C48</f>
        <v>255360.00000000003</v>
      </c>
      <c r="C9" s="19">
        <f>B9*(1+Inputs!$C$41)</f>
        <v>263020.80000000005</v>
      </c>
      <c r="D9" s="19">
        <f>C9*(1+Inputs!$C$41)</f>
        <v>270911.42400000006</v>
      </c>
      <c r="E9" s="19">
        <f>D9*(1+Inputs!$C$41)</f>
        <v>279038.76672000007</v>
      </c>
      <c r="F9" s="19">
        <f>E9*(1+Inputs!$C$41)</f>
        <v>287409.92972160009</v>
      </c>
    </row>
    <row r="10" spans="1:6" x14ac:dyDescent="0.2">
      <c r="A10" s="5" t="s">
        <v>35</v>
      </c>
      <c r="B10" s="19">
        <f>Inputs!C33*12</f>
        <v>54000</v>
      </c>
      <c r="C10" s="19">
        <f>B10*(1+Inputs!$C$41)</f>
        <v>55620</v>
      </c>
      <c r="D10" s="19">
        <f>C10*(1+Inputs!$C$41)</f>
        <v>57288.6</v>
      </c>
      <c r="E10" s="19">
        <f>D10*(1+Inputs!$C$41)</f>
        <v>59007.258000000002</v>
      </c>
      <c r="F10" s="19">
        <f>E10*(1+Inputs!$C$41)</f>
        <v>60777.475740000002</v>
      </c>
    </row>
    <row r="11" spans="1:6" x14ac:dyDescent="0.2">
      <c r="A11" s="5" t="s">
        <v>36</v>
      </c>
      <c r="B11" s="19">
        <f>Inputs!C34*12</f>
        <v>10800</v>
      </c>
      <c r="C11" s="19">
        <f>B11*(1+Inputs!$C$41)</f>
        <v>11124</v>
      </c>
      <c r="D11" s="19">
        <f>C11*(1+Inputs!$C$41)</f>
        <v>11457.720000000001</v>
      </c>
      <c r="E11" s="19">
        <f>D11*(1+Inputs!$C$41)</f>
        <v>11801.451600000002</v>
      </c>
      <c r="F11" s="19">
        <f>E11*(1+Inputs!$C$41)</f>
        <v>12155.495148000002</v>
      </c>
    </row>
    <row r="12" spans="1:6" x14ac:dyDescent="0.2">
      <c r="A12" s="5" t="s">
        <v>37</v>
      </c>
      <c r="B12" s="19">
        <f>Inputs!C35*12</f>
        <v>30000</v>
      </c>
      <c r="C12" s="19">
        <f>B12*(1+Inputs!$C$41)</f>
        <v>30900</v>
      </c>
      <c r="D12" s="19">
        <f>C12*(1+Inputs!$C$41)</f>
        <v>31827</v>
      </c>
      <c r="E12" s="19">
        <f>D12*(1+Inputs!$C$41)</f>
        <v>32781.81</v>
      </c>
      <c r="F12" s="19">
        <f>E12*(1+Inputs!$C$41)</f>
        <v>33765.264299999995</v>
      </c>
    </row>
    <row r="13" spans="1:6" x14ac:dyDescent="0.2">
      <c r="A13" s="5" t="s">
        <v>38</v>
      </c>
      <c r="B13" s="19">
        <f>Inputs!C36*12</f>
        <v>7200</v>
      </c>
      <c r="C13" s="19">
        <f>B13*(1+Inputs!$C$41)</f>
        <v>7416</v>
      </c>
      <c r="D13" s="19">
        <f>C13*(1+Inputs!$C$41)</f>
        <v>7638.4800000000005</v>
      </c>
      <c r="E13" s="19">
        <f>D13*(1+Inputs!$C$41)</f>
        <v>7867.6344000000008</v>
      </c>
      <c r="F13" s="19">
        <f>E13*(1+Inputs!$C$41)</f>
        <v>8103.6634320000012</v>
      </c>
    </row>
    <row r="14" spans="1:6" x14ac:dyDescent="0.2">
      <c r="A14" s="5" t="s">
        <v>39</v>
      </c>
      <c r="B14" s="19">
        <f>Inputs!C37*12</f>
        <v>4800</v>
      </c>
      <c r="C14" s="19">
        <f>B14*(1+Inputs!$C$41)</f>
        <v>4944</v>
      </c>
      <c r="D14" s="19">
        <f>C14*(1+Inputs!$C$41)</f>
        <v>5092.32</v>
      </c>
      <c r="E14" s="19">
        <f>D14*(1+Inputs!$C$41)</f>
        <v>5245.0896000000002</v>
      </c>
      <c r="F14" s="19">
        <f>E14*(1+Inputs!$C$41)</f>
        <v>5402.4422880000002</v>
      </c>
    </row>
    <row r="15" spans="1:6" x14ac:dyDescent="0.2">
      <c r="A15" s="5" t="s">
        <v>40</v>
      </c>
      <c r="B15" s="19">
        <f>Inputs!C38*12</f>
        <v>6000</v>
      </c>
      <c r="C15" s="19">
        <f>B15*(1+Inputs!$C$41)</f>
        <v>6180</v>
      </c>
      <c r="D15" s="19">
        <f>C15*(1+Inputs!$C$41)</f>
        <v>6365.4000000000005</v>
      </c>
      <c r="E15" s="19">
        <f>D15*(1+Inputs!$C$41)</f>
        <v>6556.362000000001</v>
      </c>
      <c r="F15" s="19">
        <f>E15*(1+Inputs!$C$41)</f>
        <v>6753.0528600000016</v>
      </c>
    </row>
    <row r="16" spans="1:6" x14ac:dyDescent="0.2">
      <c r="A16" s="5" t="s">
        <v>41</v>
      </c>
      <c r="B16" s="19">
        <f>Inputs!C39*12</f>
        <v>8400</v>
      </c>
      <c r="C16" s="19">
        <f>B16*(1+Inputs!$C$41)</f>
        <v>8652</v>
      </c>
      <c r="D16" s="19">
        <f>C16*(1+Inputs!$C$41)</f>
        <v>8911.56</v>
      </c>
      <c r="E16" s="19">
        <f>D16*(1+Inputs!$C$41)</f>
        <v>9178.9067999999988</v>
      </c>
      <c r="F16" s="19">
        <f>E16*(1+Inputs!$C$41)</f>
        <v>9454.274003999999</v>
      </c>
    </row>
    <row r="17" spans="1:6" x14ac:dyDescent="0.2">
      <c r="A17" s="5" t="s">
        <v>109</v>
      </c>
      <c r="B17" s="19">
        <f>Inputs!D15</f>
        <v>20000</v>
      </c>
      <c r="C17" s="19">
        <v>0</v>
      </c>
      <c r="D17" s="19">
        <v>0</v>
      </c>
      <c r="E17" s="19">
        <v>0</v>
      </c>
      <c r="F17" s="19">
        <v>0</v>
      </c>
    </row>
    <row r="18" spans="1:6" x14ac:dyDescent="0.2">
      <c r="A18" s="4" t="s">
        <v>110</v>
      </c>
      <c r="B18" s="12">
        <f>SUM(B9:B17)</f>
        <v>396560</v>
      </c>
      <c r="C18" s="12">
        <f>SUM(C9:C17)</f>
        <v>387856.80000000005</v>
      </c>
      <c r="D18" s="12">
        <f>SUM(D9:D17)</f>
        <v>399492.50400000007</v>
      </c>
      <c r="E18" s="12">
        <f>SUM(E9:E17)</f>
        <v>411477.27912000014</v>
      </c>
      <c r="F18" s="12">
        <f>SUM(F9:F17)</f>
        <v>423821.59749360016</v>
      </c>
    </row>
    <row r="19" spans="1:6" x14ac:dyDescent="0.2">
      <c r="A19" s="4" t="s">
        <v>111</v>
      </c>
      <c r="B19" s="21">
        <f>B7-B18</f>
        <v>207997</v>
      </c>
      <c r="C19" s="21">
        <f>C7-C18</f>
        <v>307383.75</v>
      </c>
      <c r="D19" s="21">
        <f>D7-D18</f>
        <v>400034.12849999976</v>
      </c>
      <c r="E19" s="21">
        <f>E7-E18</f>
        <v>507978.34825499979</v>
      </c>
      <c r="F19" s="21">
        <f>F7-F18</f>
        <v>633552.37398764957</v>
      </c>
    </row>
    <row r="20" spans="1:6" x14ac:dyDescent="0.2">
      <c r="A20" s="5" t="s">
        <v>112</v>
      </c>
      <c r="B20" s="19">
        <f>'Balance Sheet'!B25</f>
        <v>15714.285714285714</v>
      </c>
      <c r="C20" s="19">
        <f>'Balance Sheet'!C25</f>
        <v>15714.285714285714</v>
      </c>
      <c r="D20" s="19">
        <f>'Balance Sheet'!D25</f>
        <v>15714.285714285714</v>
      </c>
      <c r="E20" s="19">
        <f>'Balance Sheet'!E25</f>
        <v>15714.285714285714</v>
      </c>
      <c r="F20" s="19">
        <f>'Balance Sheet'!F25</f>
        <v>15714.285714285714</v>
      </c>
    </row>
    <row r="21" spans="1:6" x14ac:dyDescent="0.2">
      <c r="A21" s="4" t="s">
        <v>113</v>
      </c>
      <c r="B21" s="12">
        <f>B19-B20</f>
        <v>192282.71428571429</v>
      </c>
      <c r="C21" s="12">
        <f>C19-C20</f>
        <v>291669.46428571426</v>
      </c>
      <c r="D21" s="12">
        <f>D19-D20</f>
        <v>384319.84278571402</v>
      </c>
      <c r="E21" s="12">
        <f>E19-E20</f>
        <v>492264.06254071405</v>
      </c>
      <c r="F21" s="12">
        <f>F19-F20</f>
        <v>617838.08827336389</v>
      </c>
    </row>
    <row r="22" spans="1:6" x14ac:dyDescent="0.2">
      <c r="A22" s="5" t="s">
        <v>114</v>
      </c>
      <c r="B22" s="19">
        <f>'Loan Amortization'!B373</f>
        <v>9532.3967450405271</v>
      </c>
      <c r="C22" s="19">
        <f>'Loan Amortization'!C373</f>
        <v>8444.5301651459285</v>
      </c>
      <c r="D22" s="19">
        <f>'Loan Amortization'!D373</f>
        <v>7242.7497387036956</v>
      </c>
      <c r="E22" s="19">
        <f>'Loan Amortization'!E373</f>
        <v>5915.1271974177835</v>
      </c>
      <c r="F22" s="19">
        <f>'Loan Amortization'!F373</f>
        <v>4448.4852274296154</v>
      </c>
    </row>
    <row r="23" spans="1:6" x14ac:dyDescent="0.2">
      <c r="A23" s="4" t="s">
        <v>115</v>
      </c>
      <c r="B23" s="12">
        <f>B21-B22</f>
        <v>182750.31754067377</v>
      </c>
      <c r="C23" s="12">
        <f>C21-C22</f>
        <v>283224.93412056833</v>
      </c>
      <c r="D23" s="12">
        <f>D21-D22</f>
        <v>377077.0930470103</v>
      </c>
      <c r="E23" s="12">
        <f>E21-E22</f>
        <v>486348.93534329627</v>
      </c>
      <c r="F23" s="12">
        <f>F21-F22</f>
        <v>613389.60304593423</v>
      </c>
    </row>
    <row r="24" spans="1:6" x14ac:dyDescent="0.2">
      <c r="A24" s="5" t="s">
        <v>116</v>
      </c>
      <c r="B24" s="19">
        <f>IF(B23&gt;0,B23*Inputs!$C$51,0)</f>
        <v>38377.566683541489</v>
      </c>
      <c r="C24" s="19">
        <f>IF(C23&gt;0,C23*Inputs!$C$51,0)</f>
        <v>59477.236165319344</v>
      </c>
      <c r="D24" s="19">
        <f>IF(D23&gt;0,D23*Inputs!$C$51,0)</f>
        <v>79186.189539872168</v>
      </c>
      <c r="E24" s="19">
        <f>IF(E23&gt;0,E23*Inputs!$C$51,0)</f>
        <v>102133.27642209221</v>
      </c>
      <c r="F24" s="19">
        <f>IF(F23&gt;0,F23*Inputs!$C$51,0)</f>
        <v>128811.81663964619</v>
      </c>
    </row>
    <row r="25" spans="1:6" x14ac:dyDescent="0.2">
      <c r="A25" s="4" t="s">
        <v>117</v>
      </c>
      <c r="B25" s="21">
        <f>B23-B24</f>
        <v>144372.75085713228</v>
      </c>
      <c r="C25" s="21">
        <f>C23-C24</f>
        <v>223747.69795524899</v>
      </c>
      <c r="D25" s="21">
        <f>D23-D24</f>
        <v>297890.90350713814</v>
      </c>
      <c r="E25" s="21">
        <f>E23-E24</f>
        <v>384215.65892120404</v>
      </c>
      <c r="F25" s="21">
        <f>F23-F24</f>
        <v>484577.78640628804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1"/>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118</v>
      </c>
    </row>
    <row r="2" spans="1:6" x14ac:dyDescent="0.2">
      <c r="A2" s="2" t="s">
        <v>119</v>
      </c>
    </row>
    <row r="4" spans="1:6" x14ac:dyDescent="0.2">
      <c r="A4" s="3"/>
      <c r="B4" s="17" t="s">
        <v>82</v>
      </c>
      <c r="C4" s="17" t="s">
        <v>83</v>
      </c>
      <c r="D4" s="17" t="s">
        <v>84</v>
      </c>
      <c r="E4" s="17" t="s">
        <v>85</v>
      </c>
      <c r="F4" s="17" t="s">
        <v>86</v>
      </c>
    </row>
    <row r="5" spans="1:6" x14ac:dyDescent="0.2">
      <c r="A5" s="5" t="s">
        <v>117</v>
      </c>
      <c r="B5" s="19">
        <f>'Income Statement'!B25</f>
        <v>144372.75085713228</v>
      </c>
      <c r="C5" s="19">
        <f>'Income Statement'!C25</f>
        <v>223747.69795524899</v>
      </c>
      <c r="D5" s="19">
        <f>'Income Statement'!D25</f>
        <v>297890.90350713814</v>
      </c>
      <c r="E5" s="19">
        <f>'Income Statement'!E25</f>
        <v>384215.65892120404</v>
      </c>
      <c r="F5" s="19">
        <f>'Income Statement'!F25</f>
        <v>484577.78640628804</v>
      </c>
    </row>
    <row r="6" spans="1:6" x14ac:dyDescent="0.2">
      <c r="A6" s="5" t="s">
        <v>120</v>
      </c>
      <c r="B6" s="19">
        <f>'Income Statement'!B20</f>
        <v>15714.285714285714</v>
      </c>
      <c r="C6" s="19">
        <f>'Income Statement'!C20</f>
        <v>15714.285714285714</v>
      </c>
      <c r="D6" s="19">
        <f>'Income Statement'!D20</f>
        <v>15714.285714285714</v>
      </c>
      <c r="E6" s="19">
        <f>'Income Statement'!E20</f>
        <v>15714.285714285714</v>
      </c>
      <c r="F6" s="19">
        <f>'Income Statement'!F20</f>
        <v>15714.285714285714</v>
      </c>
    </row>
    <row r="7" spans="1:6" x14ac:dyDescent="0.2">
      <c r="A7" s="5" t="s">
        <v>121</v>
      </c>
      <c r="B7" s="19">
        <f>-'Balance Sheet'!B6</f>
        <v>-52658.630136986307</v>
      </c>
      <c r="C7" s="19">
        <f>-('Balance Sheet'!C6-'Balance Sheet'!B6)</f>
        <v>-7898.7945205479409</v>
      </c>
      <c r="D7" s="19">
        <f>-('Balance Sheet'!D6-'Balance Sheet'!C6)</f>
        <v>-9083.6136986301208</v>
      </c>
      <c r="E7" s="19">
        <f>-('Balance Sheet'!E6-'Balance Sheet'!D6)</f>
        <v>-10446.155753424653</v>
      </c>
      <c r="F7" s="19">
        <f>-('Balance Sheet'!F6-'Balance Sheet'!E6)</f>
        <v>-12013.079116438355</v>
      </c>
    </row>
    <row r="8" spans="1:6" x14ac:dyDescent="0.2">
      <c r="A8" s="5" t="s">
        <v>122</v>
      </c>
      <c r="B8" s="19">
        <f>'Balance Sheet'!B11</f>
        <v>40903.808219178078</v>
      </c>
      <c r="C8" s="19">
        <f>'Balance Sheet'!C11-'Balance Sheet'!B11</f>
        <v>3049.7630136986263</v>
      </c>
      <c r="D8" s="19">
        <f>'Balance Sheet'!D11-'Balance Sheet'!C11</f>
        <v>5361.7765068493245</v>
      </c>
      <c r="E8" s="19">
        <f>'Balance Sheet'!E11-'Balance Sheet'!D11</f>
        <v>6129.1052075342377</v>
      </c>
      <c r="F8" s="19">
        <f>'Balance Sheet'!F11-'Balance Sheet'!E11</f>
        <v>7010.4250800616428</v>
      </c>
    </row>
    <row r="9" spans="1:6" x14ac:dyDescent="0.2">
      <c r="A9" s="4" t="s">
        <v>123</v>
      </c>
      <c r="B9" s="12">
        <f>SUM(B5:B8)</f>
        <v>148332.21465360976</v>
      </c>
      <c r="C9" s="12">
        <f>SUM(C5:C8)</f>
        <v>234612.9521626854</v>
      </c>
      <c r="D9" s="12">
        <f>SUM(D5:D8)</f>
        <v>309883.35202964308</v>
      </c>
      <c r="E9" s="12">
        <f>SUM(E5:E8)</f>
        <v>395612.89408959931</v>
      </c>
      <c r="F9" s="12">
        <f>SUM(F5:F8)</f>
        <v>495289.4180841971</v>
      </c>
    </row>
    <row r="11" spans="1:6" x14ac:dyDescent="0.2">
      <c r="A11" s="5" t="s">
        <v>124</v>
      </c>
      <c r="B11" s="19">
        <f>-Inputs!$C$15</f>
        <v>-110000</v>
      </c>
      <c r="C11" s="19">
        <v>0</v>
      </c>
      <c r="D11" s="19">
        <v>0</v>
      </c>
      <c r="E11" s="19">
        <v>0</v>
      </c>
      <c r="F11" s="19">
        <v>0</v>
      </c>
    </row>
    <row r="12" spans="1:6" x14ac:dyDescent="0.2">
      <c r="A12" s="4" t="s">
        <v>125</v>
      </c>
      <c r="B12" s="12">
        <f>B11</f>
        <v>-110000</v>
      </c>
      <c r="C12" s="12">
        <f>C11</f>
        <v>0</v>
      </c>
      <c r="D12" s="12">
        <f>D11</f>
        <v>0</v>
      </c>
      <c r="E12" s="12">
        <f>E11</f>
        <v>0</v>
      </c>
      <c r="F12" s="12">
        <f>F11</f>
        <v>0</v>
      </c>
    </row>
    <row r="14" spans="1:6" x14ac:dyDescent="0.2">
      <c r="A14" s="5" t="s">
        <v>126</v>
      </c>
      <c r="B14" s="19">
        <f>Inputs!$C$18</f>
        <v>60000</v>
      </c>
      <c r="C14" s="19">
        <v>0</v>
      </c>
      <c r="D14" s="19">
        <v>0</v>
      </c>
      <c r="E14" s="19">
        <v>0</v>
      </c>
      <c r="F14" s="19">
        <v>0</v>
      </c>
    </row>
    <row r="15" spans="1:6" x14ac:dyDescent="0.2">
      <c r="A15" s="5" t="s">
        <v>127</v>
      </c>
      <c r="B15" s="19">
        <f>Inputs!$C$19</f>
        <v>100000</v>
      </c>
      <c r="C15" s="19">
        <v>0</v>
      </c>
      <c r="D15" s="19">
        <v>0</v>
      </c>
      <c r="E15" s="19">
        <v>0</v>
      </c>
      <c r="F15" s="19">
        <v>0</v>
      </c>
    </row>
    <row r="16" spans="1:6" x14ac:dyDescent="0.2">
      <c r="A16" s="5" t="s">
        <v>128</v>
      </c>
      <c r="B16" s="19">
        <f>-'Loan Amortization'!B374</f>
        <v>-10389.024087222564</v>
      </c>
      <c r="C16" s="19">
        <f>-'Loan Amortization'!C374</f>
        <v>-11476.890667117163</v>
      </c>
      <c r="D16" s="19">
        <f>-'Loan Amortization'!D374</f>
        <v>-12678.671093559395</v>
      </c>
      <c r="E16" s="19">
        <f>-'Loan Amortization'!E374</f>
        <v>-14006.293634845306</v>
      </c>
      <c r="F16" s="19">
        <f>-'Loan Amortization'!F374</f>
        <v>-15472.935604833472</v>
      </c>
    </row>
    <row r="17" spans="1:6" x14ac:dyDescent="0.2">
      <c r="A17" s="4" t="s">
        <v>129</v>
      </c>
      <c r="B17" s="12">
        <f>SUM(B14:B16)</f>
        <v>149610.97591277745</v>
      </c>
      <c r="C17" s="12">
        <f>SUM(C14:C16)</f>
        <v>-11476.890667117163</v>
      </c>
      <c r="D17" s="12">
        <f>SUM(D14:D16)</f>
        <v>-12678.671093559395</v>
      </c>
      <c r="E17" s="12">
        <f>SUM(E14:E16)</f>
        <v>-14006.293634845306</v>
      </c>
      <c r="F17" s="12">
        <f>SUM(F14:F16)</f>
        <v>-15472.935604833472</v>
      </c>
    </row>
    <row r="19" spans="1:6" x14ac:dyDescent="0.2">
      <c r="A19" s="4" t="s">
        <v>130</v>
      </c>
      <c r="B19" s="12">
        <f>B9+B12+B17</f>
        <v>187943.1905663872</v>
      </c>
      <c r="C19" s="12">
        <f>C9+C12+C17</f>
        <v>223136.06149556822</v>
      </c>
      <c r="D19" s="12">
        <f>D9+D12+D17</f>
        <v>297204.68093608366</v>
      </c>
      <c r="E19" s="12">
        <f>E9+E12+E17</f>
        <v>381606.60045475402</v>
      </c>
      <c r="F19" s="12">
        <f>F9+F12+F17</f>
        <v>479816.48247936362</v>
      </c>
    </row>
    <row r="20" spans="1:6" x14ac:dyDescent="0.2">
      <c r="A20" s="5" t="s">
        <v>131</v>
      </c>
      <c r="B20" s="19">
        <v>0</v>
      </c>
      <c r="C20" s="19">
        <f>B21</f>
        <v>187943.1905663872</v>
      </c>
      <c r="D20" s="19">
        <f>C21</f>
        <v>411079.2520619554</v>
      </c>
      <c r="E20" s="19">
        <f>D21</f>
        <v>708283.93299803906</v>
      </c>
      <c r="F20" s="19">
        <f>E21</f>
        <v>1089890.533452793</v>
      </c>
    </row>
    <row r="21" spans="1:6" x14ac:dyDescent="0.2">
      <c r="A21" s="4" t="s">
        <v>132</v>
      </c>
      <c r="B21" s="21">
        <f>B19+B20</f>
        <v>187943.1905663872</v>
      </c>
      <c r="C21" s="21">
        <f>C19+C20</f>
        <v>411079.2520619554</v>
      </c>
      <c r="D21" s="21">
        <f>D19+D20</f>
        <v>708283.93299803906</v>
      </c>
      <c r="E21" s="21">
        <f>E19+E20</f>
        <v>1089890.533452793</v>
      </c>
      <c r="F21" s="21">
        <f>F19+F20</f>
        <v>1569707.0159321567</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7"/>
  <sheetViews>
    <sheetView showGridLines="0" workbookViewId="0"/>
  </sheetViews>
  <sheetFormatPr baseColWidth="10" defaultColWidth="8.83203125" defaultRowHeight="15" x14ac:dyDescent="0.2"/>
  <cols>
    <col min="1" max="1" width="40" customWidth="1"/>
    <col min="2" max="6" width="15" customWidth="1"/>
  </cols>
  <sheetData>
    <row r="1" spans="1:6" ht="20" x14ac:dyDescent="0.25">
      <c r="A1" s="1" t="s">
        <v>133</v>
      </c>
    </row>
    <row r="2" spans="1:6" x14ac:dyDescent="0.2">
      <c r="A2" s="2" t="s">
        <v>134</v>
      </c>
    </row>
    <row r="4" spans="1:6" x14ac:dyDescent="0.2">
      <c r="A4" s="3"/>
      <c r="B4" s="17" t="s">
        <v>82</v>
      </c>
      <c r="C4" s="17" t="s">
        <v>83</v>
      </c>
      <c r="D4" s="17" t="s">
        <v>84</v>
      </c>
      <c r="E4" s="17" t="s">
        <v>85</v>
      </c>
      <c r="F4" s="17" t="s">
        <v>86</v>
      </c>
    </row>
    <row r="5" spans="1:6" x14ac:dyDescent="0.2">
      <c r="A5" s="5" t="s">
        <v>135</v>
      </c>
      <c r="B5" s="19">
        <f>'Cash Flow'!B21</f>
        <v>187943.1905663872</v>
      </c>
      <c r="C5" s="19">
        <f>'Cash Flow'!C21</f>
        <v>411079.2520619554</v>
      </c>
      <c r="D5" s="19">
        <f>'Cash Flow'!D21</f>
        <v>708283.93299803906</v>
      </c>
      <c r="E5" s="19">
        <f>'Cash Flow'!E21</f>
        <v>1089890.533452793</v>
      </c>
      <c r="F5" s="19">
        <f>'Cash Flow'!F21</f>
        <v>1569707.0159321567</v>
      </c>
    </row>
    <row r="6" spans="1:6" x14ac:dyDescent="0.2">
      <c r="A6" s="5" t="s">
        <v>136</v>
      </c>
      <c r="B6" s="19">
        <f>'Income Statement'!B5/365*Inputs!$C$53</f>
        <v>52658.630136986307</v>
      </c>
      <c r="C6" s="19">
        <f>'Income Statement'!C5/365*Inputs!$C$53</f>
        <v>60557.424657534248</v>
      </c>
      <c r="D6" s="19">
        <f>'Income Statement'!D5/365*Inputs!$C$53</f>
        <v>69641.038356164368</v>
      </c>
      <c r="E6" s="19">
        <f>'Income Statement'!E5/365*Inputs!$C$53</f>
        <v>80087.194109589022</v>
      </c>
      <c r="F6" s="19">
        <f>'Income Statement'!F5/365*Inputs!$C$53</f>
        <v>92100.273226027377</v>
      </c>
    </row>
    <row r="7" spans="1:6" x14ac:dyDescent="0.2">
      <c r="A7" s="4" t="s">
        <v>137</v>
      </c>
      <c r="B7" s="12">
        <f>B5+B6</f>
        <v>240601.82070337352</v>
      </c>
      <c r="C7" s="12">
        <f>C5+C6</f>
        <v>471636.67671948962</v>
      </c>
      <c r="D7" s="12">
        <f>D5+D6</f>
        <v>777924.97135420342</v>
      </c>
      <c r="E7" s="12">
        <f>E5+E6</f>
        <v>1169977.7275623821</v>
      </c>
      <c r="F7" s="12">
        <f>F5+F6</f>
        <v>1661807.2891581841</v>
      </c>
    </row>
    <row r="8" spans="1:6" x14ac:dyDescent="0.2">
      <c r="A8" s="5" t="s">
        <v>138</v>
      </c>
      <c r="B8" s="19">
        <f>B27</f>
        <v>94285.71428571429</v>
      </c>
      <c r="C8" s="19">
        <f>C27</f>
        <v>78571.42857142858</v>
      </c>
      <c r="D8" s="19">
        <f>D27</f>
        <v>62857.142857142855</v>
      </c>
      <c r="E8" s="19">
        <f>E27</f>
        <v>47142.857142857145</v>
      </c>
      <c r="F8" s="19">
        <f>F27</f>
        <v>31428.571428571435</v>
      </c>
    </row>
    <row r="9" spans="1:6" x14ac:dyDescent="0.2">
      <c r="A9" s="4" t="s">
        <v>139</v>
      </c>
      <c r="B9" s="12">
        <f>B7+B8</f>
        <v>334887.53498908784</v>
      </c>
      <c r="C9" s="12">
        <f>C7+C8</f>
        <v>550208.10529091815</v>
      </c>
      <c r="D9" s="12">
        <f>D7+D8</f>
        <v>840782.11421134626</v>
      </c>
      <c r="E9" s="12">
        <f>E7+E8</f>
        <v>1217120.5847052392</v>
      </c>
      <c r="F9" s="12">
        <f>F7+F8</f>
        <v>1693235.8605867554</v>
      </c>
    </row>
    <row r="11" spans="1:6" x14ac:dyDescent="0.2">
      <c r="A11" s="5" t="s">
        <v>140</v>
      </c>
      <c r="B11" s="19">
        <f>('Income Statement'!B6+'Income Statement'!B18-'Income Statement'!B9)/365*Inputs!$C$54</f>
        <v>40903.808219178078</v>
      </c>
      <c r="C11" s="19">
        <f>('Income Statement'!C6+'Income Statement'!C18-'Income Statement'!C9)/365*Inputs!$C$54</f>
        <v>43953.571232876704</v>
      </c>
      <c r="D11" s="19">
        <f>('Income Statement'!D6+'Income Statement'!D18-'Income Statement'!D9)/365*Inputs!$C$54</f>
        <v>49315.347739726029</v>
      </c>
      <c r="E11" s="19">
        <f>('Income Statement'!E6+'Income Statement'!E18-'Income Statement'!E9)/365*Inputs!$C$54</f>
        <v>55444.452947260266</v>
      </c>
      <c r="F11" s="19">
        <f>('Income Statement'!F6+'Income Statement'!F18-'Income Statement'!F9)/365*Inputs!$C$54</f>
        <v>62454.878027321909</v>
      </c>
    </row>
    <row r="12" spans="1:6" x14ac:dyDescent="0.2">
      <c r="A12" s="5" t="s">
        <v>141</v>
      </c>
      <c r="B12" s="19">
        <f>'Loan Amortization'!B376</f>
        <v>89610.97591277743</v>
      </c>
      <c r="C12" s="19">
        <f>'Loan Amortization'!C376</f>
        <v>78134.085245660273</v>
      </c>
      <c r="D12" s="19">
        <f>'Loan Amortization'!D376</f>
        <v>65455.414152100879</v>
      </c>
      <c r="E12" s="19">
        <f>'Loan Amortization'!E376</f>
        <v>51449.120517255571</v>
      </c>
      <c r="F12" s="19">
        <f>'Loan Amortization'!F376</f>
        <v>35976.184912422097</v>
      </c>
    </row>
    <row r="13" spans="1:6" x14ac:dyDescent="0.2">
      <c r="A13" s="4" t="s">
        <v>142</v>
      </c>
      <c r="B13" s="12">
        <f>B11+B12</f>
        <v>130514.7841319555</v>
      </c>
      <c r="C13" s="12">
        <f>C11+C12</f>
        <v>122087.65647853698</v>
      </c>
      <c r="D13" s="12">
        <f>D11+D12</f>
        <v>114770.7618918269</v>
      </c>
      <c r="E13" s="12">
        <f>E11+E12</f>
        <v>106893.57346451584</v>
      </c>
      <c r="F13" s="12">
        <f>F11+F12</f>
        <v>98431.062939744006</v>
      </c>
    </row>
    <row r="15" spans="1:6" x14ac:dyDescent="0.2">
      <c r="A15" s="5" t="s">
        <v>143</v>
      </c>
      <c r="B15" s="19">
        <f>Inputs!$C$18</f>
        <v>60000</v>
      </c>
      <c r="C15" s="19">
        <f>Inputs!$C$18</f>
        <v>60000</v>
      </c>
      <c r="D15" s="19">
        <f>Inputs!$C$18</f>
        <v>60000</v>
      </c>
      <c r="E15" s="19">
        <f>Inputs!$C$18</f>
        <v>60000</v>
      </c>
      <c r="F15" s="19">
        <f>Inputs!$C$18</f>
        <v>60000</v>
      </c>
    </row>
    <row r="16" spans="1:6" x14ac:dyDescent="0.2">
      <c r="A16" s="5" t="s">
        <v>144</v>
      </c>
      <c r="B16" s="19">
        <f>'Income Statement'!B25</f>
        <v>144372.75085713228</v>
      </c>
      <c r="C16" s="19">
        <f>B16+'Income Statement'!C25</f>
        <v>368120.44881238125</v>
      </c>
      <c r="D16" s="19">
        <f>C16+'Income Statement'!D25</f>
        <v>666011.35231951938</v>
      </c>
      <c r="E16" s="19">
        <f>D16+'Income Statement'!E25</f>
        <v>1050227.0112407235</v>
      </c>
      <c r="F16" s="19">
        <f>E16+'Income Statement'!F25</f>
        <v>1534804.7976470115</v>
      </c>
    </row>
    <row r="17" spans="1:6" x14ac:dyDescent="0.2">
      <c r="A17" s="4" t="s">
        <v>145</v>
      </c>
      <c r="B17" s="12">
        <f>B15+B16</f>
        <v>204372.75085713228</v>
      </c>
      <c r="C17" s="12">
        <f>C15+C16</f>
        <v>428120.44881238125</v>
      </c>
      <c r="D17" s="12">
        <f>D15+D16</f>
        <v>726011.35231951938</v>
      </c>
      <c r="E17" s="12">
        <f>E15+E16</f>
        <v>1110227.0112407235</v>
      </c>
      <c r="F17" s="12">
        <f>F15+F16</f>
        <v>1594804.7976470115</v>
      </c>
    </row>
    <row r="18" spans="1:6" x14ac:dyDescent="0.2">
      <c r="A18" s="4" t="s">
        <v>146</v>
      </c>
      <c r="B18" s="12">
        <f>B13+B17</f>
        <v>334887.53498908778</v>
      </c>
      <c r="C18" s="12">
        <f>C13+C17</f>
        <v>550208.10529091826</v>
      </c>
      <c r="D18" s="12">
        <f>D13+D17</f>
        <v>840782.11421134626</v>
      </c>
      <c r="E18" s="12">
        <f>E13+E17</f>
        <v>1217120.5847052394</v>
      </c>
      <c r="F18" s="12">
        <f>F13+F17</f>
        <v>1693235.8605867554</v>
      </c>
    </row>
    <row r="19" spans="1:6" x14ac:dyDescent="0.2">
      <c r="A19" s="4" t="s">
        <v>147</v>
      </c>
      <c r="B19" s="25">
        <f>ROUND(B9-B18,2)</f>
        <v>0</v>
      </c>
      <c r="C19" s="25">
        <f>ROUND(C9-C18,2)</f>
        <v>0</v>
      </c>
      <c r="D19" s="25">
        <f>ROUND(D9-D18,2)</f>
        <v>0</v>
      </c>
      <c r="E19" s="25">
        <f>ROUND(E9-E18,2)</f>
        <v>0</v>
      </c>
      <c r="F19" s="25">
        <f>ROUND(F9-F18,2)</f>
        <v>0</v>
      </c>
    </row>
    <row r="20" spans="1:6" x14ac:dyDescent="0.2">
      <c r="A20" s="2" t="s">
        <v>148</v>
      </c>
    </row>
    <row r="22" spans="1:6" x14ac:dyDescent="0.2">
      <c r="A22" s="4" t="s">
        <v>149</v>
      </c>
    </row>
    <row r="23" spans="1:6" x14ac:dyDescent="0.2">
      <c r="A23" s="5" t="s">
        <v>150</v>
      </c>
      <c r="B23" s="19">
        <f>Inputs!$C$15</f>
        <v>110000</v>
      </c>
      <c r="C23" s="19">
        <f>Inputs!$C$15</f>
        <v>110000</v>
      </c>
      <c r="D23" s="19">
        <f>Inputs!$C$15</f>
        <v>110000</v>
      </c>
      <c r="E23" s="19">
        <f>Inputs!$C$15</f>
        <v>110000</v>
      </c>
      <c r="F23" s="19">
        <f>Inputs!$C$15</f>
        <v>110000</v>
      </c>
    </row>
    <row r="24" spans="1:6" x14ac:dyDescent="0.2">
      <c r="A24" s="5" t="s">
        <v>151</v>
      </c>
      <c r="B24" s="19">
        <v>0</v>
      </c>
      <c r="C24" s="19">
        <f>B26</f>
        <v>15714.285714285714</v>
      </c>
      <c r="D24" s="19">
        <f>C26</f>
        <v>31428.571428571428</v>
      </c>
      <c r="E24" s="19">
        <f>D26</f>
        <v>47142.857142857145</v>
      </c>
      <c r="F24" s="19">
        <f>E26</f>
        <v>62857.142857142855</v>
      </c>
    </row>
    <row r="25" spans="1:6" x14ac:dyDescent="0.2">
      <c r="A25" s="5" t="s">
        <v>152</v>
      </c>
      <c r="B25" s="19">
        <f>IF(Inputs!$C$52&lt;=0,0,MIN(B23/Inputs!$C$52,B23-B24))</f>
        <v>15714.285714285714</v>
      </c>
      <c r="C25" s="19">
        <f>IF(Inputs!$C$52&lt;=0,0,MIN(C23/Inputs!$C$52,C23-C24))</f>
        <v>15714.285714285714</v>
      </c>
      <c r="D25" s="19">
        <f>IF(Inputs!$C$52&lt;=0,0,MIN(D23/Inputs!$C$52,D23-D24))</f>
        <v>15714.285714285714</v>
      </c>
      <c r="E25" s="19">
        <f>IF(Inputs!$C$52&lt;=0,0,MIN(E23/Inputs!$C$52,E23-E24))</f>
        <v>15714.285714285714</v>
      </c>
      <c r="F25" s="19">
        <f>IF(Inputs!$C$52&lt;=0,0,MIN(F23/Inputs!$C$52,F23-F24))</f>
        <v>15714.285714285714</v>
      </c>
    </row>
    <row r="26" spans="1:6" x14ac:dyDescent="0.2">
      <c r="A26" s="5" t="s">
        <v>153</v>
      </c>
      <c r="B26" s="19">
        <f>B24+B25</f>
        <v>15714.285714285714</v>
      </c>
      <c r="C26" s="19">
        <f>C24+C25</f>
        <v>31428.571428571428</v>
      </c>
      <c r="D26" s="19">
        <f>D24+D25</f>
        <v>47142.857142857145</v>
      </c>
      <c r="E26" s="19">
        <f>E24+E25</f>
        <v>62857.142857142855</v>
      </c>
      <c r="F26" s="19">
        <f>F24+F25</f>
        <v>78571.428571428565</v>
      </c>
    </row>
    <row r="27" spans="1:6" x14ac:dyDescent="0.2">
      <c r="A27" s="4" t="s">
        <v>154</v>
      </c>
      <c r="B27" s="12">
        <f>B23-B26</f>
        <v>94285.71428571429</v>
      </c>
      <c r="C27" s="12">
        <f>C23-C26</f>
        <v>78571.42857142858</v>
      </c>
      <c r="D27" s="12">
        <f>D23-D26</f>
        <v>62857.142857142855</v>
      </c>
      <c r="E27" s="12">
        <f>E23-E26</f>
        <v>47142.857142857145</v>
      </c>
      <c r="F27" s="12">
        <f>F23-F26</f>
        <v>31428.571428571435</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6"/>
  <sheetViews>
    <sheetView showGridLines="0" workbookViewId="0"/>
  </sheetViews>
  <sheetFormatPr baseColWidth="10" defaultColWidth="8.83203125" defaultRowHeight="15" x14ac:dyDescent="0.2"/>
  <cols>
    <col min="1" max="1" width="44" customWidth="1"/>
    <col min="2" max="6" width="15" customWidth="1"/>
  </cols>
  <sheetData>
    <row r="1" spans="1:6" ht="20" x14ac:dyDescent="0.25">
      <c r="A1" s="1" t="s">
        <v>155</v>
      </c>
    </row>
    <row r="2" spans="1:6" x14ac:dyDescent="0.2">
      <c r="A2" s="2" t="s">
        <v>156</v>
      </c>
    </row>
    <row r="4" spans="1:6" x14ac:dyDescent="0.2">
      <c r="A4" s="3"/>
      <c r="B4" s="17" t="s">
        <v>82</v>
      </c>
      <c r="C4" s="17" t="s">
        <v>83</v>
      </c>
      <c r="D4" s="17" t="s">
        <v>84</v>
      </c>
      <c r="E4" s="17" t="s">
        <v>85</v>
      </c>
      <c r="F4" s="17" t="s">
        <v>86</v>
      </c>
    </row>
    <row r="5" spans="1:6" x14ac:dyDescent="0.2">
      <c r="A5" s="5" t="s">
        <v>157</v>
      </c>
      <c r="B5" s="28">
        <f>IFERROR('Income Statement'!B7/'Income Statement'!B5,"n/a")</f>
        <v>0.62907847911593928</v>
      </c>
      <c r="C5" s="28">
        <f>IFERROR('Income Statement'!C7/'Income Statement'!C5,"n/a")</f>
        <v>0.62907847911593939</v>
      </c>
      <c r="D5" s="28">
        <f>IFERROR('Income Statement'!D7/'Income Statement'!D5,"n/a")</f>
        <v>0.62907847911593928</v>
      </c>
      <c r="E5" s="28">
        <f>IFERROR('Income Statement'!E7/'Income Statement'!E5,"n/a")</f>
        <v>0.62907847911593939</v>
      </c>
      <c r="F5" s="28">
        <f>IFERROR('Income Statement'!F7/'Income Statement'!F5,"n/a")</f>
        <v>0.62907847911593928</v>
      </c>
    </row>
    <row r="6" spans="1:6" x14ac:dyDescent="0.2">
      <c r="A6" s="5" t="s">
        <v>158</v>
      </c>
      <c r="B6" s="28">
        <f>IFERROR('Income Statement'!B25/'Income Statement'!B5,"n/a")</f>
        <v>0.15022866418714728</v>
      </c>
      <c r="C6" s="28">
        <f>IFERROR('Income Statement'!C25/'Income Statement'!C5,"n/a")</f>
        <v>0.20245490792414308</v>
      </c>
      <c r="D6" s="28">
        <f>IFERROR('Income Statement'!D25/'Income Statement'!D5,"n/a")</f>
        <v>0.23438463323577097</v>
      </c>
      <c r="E6" s="28">
        <f>IFERROR('Income Statement'!E25/'Income Statement'!E5,"n/a")</f>
        <v>0.26287489593894398</v>
      </c>
      <c r="F6" s="28">
        <f>IFERROR('Income Statement'!F25/'Income Statement'!F5,"n/a")</f>
        <v>0.28829672860094779</v>
      </c>
    </row>
    <row r="7" spans="1:6" x14ac:dyDescent="0.2">
      <c r="A7" s="5" t="s">
        <v>159</v>
      </c>
      <c r="B7" s="28">
        <f>IFERROR('Income Statement'!B19/'Income Statement'!B5,"n/a")</f>
        <v>0.21643358098686813</v>
      </c>
      <c r="C7" s="28">
        <f>IFERROR('Income Statement'!C19/'Income Statement'!C5,"n/a")</f>
        <v>0.27813179475068611</v>
      </c>
      <c r="D7" s="28">
        <f>IFERROR('Income Statement'!D19/'Income Statement'!D5,"n/a")</f>
        <v>0.31475231833662543</v>
      </c>
      <c r="E7" s="28">
        <f>IFERROR('Income Statement'!E19/'Income Statement'!E5,"n/a")</f>
        <v>0.34755156989620606</v>
      </c>
      <c r="F7" s="28">
        <f>IFERROR('Income Statement'!F19/'Income Statement'!F5,"n/a")</f>
        <v>0.37692829085826507</v>
      </c>
    </row>
    <row r="9" spans="1:6" x14ac:dyDescent="0.2">
      <c r="A9" s="5" t="s">
        <v>160</v>
      </c>
      <c r="B9" s="19">
        <f>'Income Statement'!B19</f>
        <v>207997</v>
      </c>
      <c r="C9" s="19">
        <f>'Income Statement'!C19</f>
        <v>307383.75</v>
      </c>
      <c r="D9" s="19">
        <f>'Income Statement'!D19</f>
        <v>400034.12849999976</v>
      </c>
      <c r="E9" s="19">
        <f>'Income Statement'!E19</f>
        <v>507978.34825499979</v>
      </c>
      <c r="F9" s="19">
        <f>'Income Statement'!F19</f>
        <v>633552.37398764957</v>
      </c>
    </row>
    <row r="10" spans="1:6" x14ac:dyDescent="0.2">
      <c r="A10" s="5" t="s">
        <v>161</v>
      </c>
      <c r="B10" s="19">
        <f>'Loan Amortization'!B375</f>
        <v>19921.420832263091</v>
      </c>
      <c r="C10" s="19">
        <f>'Loan Amortization'!C375</f>
        <v>19921.420832263091</v>
      </c>
      <c r="D10" s="19">
        <f>'Loan Amortization'!D375</f>
        <v>19921.420832263091</v>
      </c>
      <c r="E10" s="19">
        <f>'Loan Amortization'!E375</f>
        <v>19921.420832263088</v>
      </c>
      <c r="F10" s="19">
        <f>'Loan Amortization'!F375</f>
        <v>19921.420832263088</v>
      </c>
    </row>
    <row r="11" spans="1:6" x14ac:dyDescent="0.2">
      <c r="A11" s="4" t="s">
        <v>162</v>
      </c>
      <c r="B11" s="29">
        <f>IFERROR(B9/B10,"n/a")</f>
        <v>10.440871750630619</v>
      </c>
      <c r="C11" s="29">
        <f>IFERROR(C9/C10,"n/a")</f>
        <v>15.429810583700267</v>
      </c>
      <c r="D11" s="29">
        <f>IFERROR(D9/D10,"n/a")</f>
        <v>20.0806022757241</v>
      </c>
      <c r="E11" s="29">
        <f>IFERROR(E9/E10,"n/a")</f>
        <v>25.499102324685598</v>
      </c>
      <c r="F11" s="29">
        <f>IFERROR(F9/F10,"n/a")</f>
        <v>31.802569672219388</v>
      </c>
    </row>
    <row r="13" spans="1:6" x14ac:dyDescent="0.2">
      <c r="A13" s="4" t="s">
        <v>163</v>
      </c>
      <c r="B13" s="29">
        <f>IFERROR('Balance Sheet'!B7/('Balance Sheet'!B11+'Loan Amortization'!C374),"n/a")</f>
        <v>4.5933297153147379</v>
      </c>
      <c r="C13" s="29">
        <f>IFERROR('Balance Sheet'!C7/('Balance Sheet'!C11+'Loan Amortization'!D374),"n/a")</f>
        <v>8.3280593765104758</v>
      </c>
      <c r="D13" s="29">
        <f>IFERROR('Balance Sheet'!D7/('Balance Sheet'!D11+'Loan Amortization'!E374),"n/a")</f>
        <v>12.285293850051746</v>
      </c>
      <c r="E13" s="29">
        <f>IFERROR('Balance Sheet'!E7/('Balance Sheet'!E11+'Loan Amortization'!F374),"n/a")</f>
        <v>16.497755366484657</v>
      </c>
      <c r="F13" s="29">
        <f>IFERROR('Balance Sheet'!F7/('Balance Sheet'!F11+'Loan Amortization'!G374),"n/a")</f>
        <v>20.890614683757512</v>
      </c>
    </row>
    <row r="14" spans="1:6" x14ac:dyDescent="0.2">
      <c r="A14" s="5" t="s">
        <v>164</v>
      </c>
      <c r="B14" s="19">
        <f>'Balance Sheet'!B7-('Balance Sheet'!B11+'Loan Amortization'!C374)</f>
        <v>188221.12181707827</v>
      </c>
      <c r="C14" s="19">
        <f>'Balance Sheet'!C7-('Balance Sheet'!C11+'Loan Amortization'!D374)</f>
        <v>415004.43439305353</v>
      </c>
      <c r="D14" s="19">
        <f>'Balance Sheet'!D7-('Balance Sheet'!D11+'Loan Amortization'!E374)</f>
        <v>714603.32997963205</v>
      </c>
      <c r="E14" s="19">
        <f>'Balance Sheet'!E7-('Balance Sheet'!E11+'Loan Amortization'!F374)</f>
        <v>1099060.3390102885</v>
      </c>
      <c r="F14" s="19">
        <f>'Balance Sheet'!F7-('Balance Sheet'!F11+'Loan Amortization'!G374)</f>
        <v>1582259.2569765248</v>
      </c>
    </row>
    <row r="16" spans="1:6" x14ac:dyDescent="0.2">
      <c r="A16" s="2" t="s">
        <v>165</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0"/>
  <sheetViews>
    <sheetView showGridLines="0" workbookViewId="0"/>
  </sheetViews>
  <sheetFormatPr baseColWidth="10" defaultColWidth="8.83203125" defaultRowHeight="15" x14ac:dyDescent="0.2"/>
  <cols>
    <col min="1" max="1" width="46" customWidth="1"/>
    <col min="2" max="2" width="18" customWidth="1"/>
  </cols>
  <sheetData>
    <row r="1" spans="1:2" ht="20" x14ac:dyDescent="0.25">
      <c r="A1" s="1" t="s">
        <v>166</v>
      </c>
    </row>
    <row r="2" spans="1:2" x14ac:dyDescent="0.2">
      <c r="A2" s="2" t="s">
        <v>167</v>
      </c>
    </row>
    <row r="4" spans="1:2" x14ac:dyDescent="0.2">
      <c r="A4" s="3" t="s">
        <v>82</v>
      </c>
      <c r="B4" s="3"/>
    </row>
    <row r="5" spans="1:2" x14ac:dyDescent="0.2">
      <c r="A5" s="5" t="s">
        <v>106</v>
      </c>
      <c r="B5" s="19">
        <f>'Income Statement'!B5</f>
        <v>961020</v>
      </c>
    </row>
    <row r="6" spans="1:2" x14ac:dyDescent="0.2">
      <c r="A6" s="5" t="s">
        <v>168</v>
      </c>
      <c r="B6" s="19">
        <f>'Income Statement'!B6</f>
        <v>356463</v>
      </c>
    </row>
    <row r="7" spans="1:2" x14ac:dyDescent="0.2">
      <c r="A7" s="4" t="s">
        <v>169</v>
      </c>
      <c r="B7" s="19">
        <f>B5-B6</f>
        <v>604557</v>
      </c>
    </row>
    <row r="8" spans="1:2" x14ac:dyDescent="0.2">
      <c r="A8" s="4" t="s">
        <v>170</v>
      </c>
      <c r="B8" s="28">
        <f>IFERROR(B7/B5,"n/a")</f>
        <v>0.62907847911593928</v>
      </c>
    </row>
    <row r="10" spans="1:2" x14ac:dyDescent="0.2">
      <c r="A10" s="5" t="s">
        <v>171</v>
      </c>
      <c r="B10" s="19">
        <f>'Income Statement'!B18</f>
        <v>396560</v>
      </c>
    </row>
    <row r="11" spans="1:2" x14ac:dyDescent="0.2">
      <c r="A11" s="5" t="s">
        <v>172</v>
      </c>
      <c r="B11" s="19">
        <f>'Income Statement'!B20</f>
        <v>15714.285714285714</v>
      </c>
    </row>
    <row r="12" spans="1:2" x14ac:dyDescent="0.2">
      <c r="A12" s="5" t="s">
        <v>173</v>
      </c>
      <c r="B12" s="19">
        <f>'Income Statement'!B22</f>
        <v>9532.3967450405271</v>
      </c>
    </row>
    <row r="13" spans="1:2" x14ac:dyDescent="0.2">
      <c r="A13" s="4" t="s">
        <v>174</v>
      </c>
      <c r="B13" s="19">
        <f>SUM(B10:B12)</f>
        <v>421806.68245932629</v>
      </c>
    </row>
    <row r="15" spans="1:2" x14ac:dyDescent="0.2">
      <c r="A15" s="4" t="s">
        <v>175</v>
      </c>
      <c r="B15" s="19">
        <f>IFERROR(B13/B8,"n/a")</f>
        <v>670515.20034845639</v>
      </c>
    </row>
    <row r="16" spans="1:2" x14ac:dyDescent="0.2">
      <c r="A16" s="4" t="s">
        <v>176</v>
      </c>
      <c r="B16" s="19">
        <f>IFERROR(B15/12,"n/a")</f>
        <v>55876.266695704697</v>
      </c>
    </row>
    <row r="17" spans="1:2" x14ac:dyDescent="0.2">
      <c r="A17" s="5" t="s">
        <v>177</v>
      </c>
      <c r="B17" s="28">
        <f>IFERROR((B5-B15)/B5,"n/a")</f>
        <v>0.30228798531928952</v>
      </c>
    </row>
    <row r="18" spans="1:2" x14ac:dyDescent="0.2">
      <c r="A18" s="5" t="s">
        <v>178</v>
      </c>
      <c r="B18" s="19">
        <f>IFERROR((B13+'Loan Amortization'!B374)/B8,"n/a")</f>
        <v>687029.87130306067</v>
      </c>
    </row>
    <row r="20" spans="1:2" x14ac:dyDescent="0.2">
      <c r="A20" s="2" t="s">
        <v>179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Inputs</vt:lpstr>
      <vt:lpstr>Sales Forecast</vt:lpstr>
      <vt:lpstr>Loan Amortization</vt:lpstr>
      <vt:lpstr>Income Statement</vt:lpstr>
      <vt:lpstr>Cash Flow</vt:lpstr>
      <vt:lpstr>Balance Sheet</vt:lpstr>
      <vt:lpstr>Ratios</vt:lpstr>
      <vt:lpstr>Breakeven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Muhammad Tayyab Shabbir</cp:lastModifiedBy>
  <dcterms:created xsi:type="dcterms:W3CDTF">2026-09-04T11:54:15Z</dcterms:created>
  <dcterms:modified xsi:type="dcterms:W3CDTF">2026-09-04T11:54:19Z</dcterms:modified>
</cp:coreProperties>
</file>